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7425" windowHeight="5415" firstSheet="1" activeTab="1"/>
  </bookViews>
  <sheets>
    <sheet name="FPD" sheetId="1" state="hidden" r:id="rId1"/>
    <sheet name="altitude Pmax " sheetId="2" r:id="rId2"/>
    <sheet name="evolution P fct Z FF+cheminee" sheetId="3" r:id="rId3"/>
    <sheet name="evolution P fct Z cheminee" sheetId="4" r:id="rId4"/>
    <sheet name="evolution chaudiere 21 kW (100)" sheetId="5" r:id="rId5"/>
    <sheet name="evolution chaudiere 27 kW (100)" sheetId="6" r:id="rId6"/>
    <sheet name="evolution chaudiere 33 kW (100)" sheetId="7" r:id="rId7"/>
    <sheet name="evolution chaudiere 21 kW (200)" sheetId="8" r:id="rId8"/>
    <sheet name="evolution chaudiere 27 kW (200)" sheetId="9" r:id="rId9"/>
    <sheet name="evolution chaudiere 33 kW (200)" sheetId="10" r:id="rId10"/>
    <sheet name="evolution chaudiere 21 kW (400)" sheetId="11" r:id="rId11"/>
    <sheet name="evolution chaudiere 27 kW (400)" sheetId="12" r:id="rId12"/>
    <sheet name="evolution chaudiere 33 kW (400)" sheetId="13" r:id="rId13"/>
  </sheets>
  <definedNames>
    <definedName name="ALTITUDE" localSheetId="1">'altitude Pmax '!$E$2:$AI$2</definedName>
    <definedName name="ALTITUDE">#REF!</definedName>
    <definedName name="cte_r" localSheetId="1">'altitude Pmax '!$C$2</definedName>
    <definedName name="cte_r">#REF!</definedName>
    <definedName name="g" localSheetId="1">'altitude Pmax '!$C$3</definedName>
    <definedName name="g">#REF!</definedName>
    <definedName name="k" localSheetId="1">'altitude Pmax '!$C$4</definedName>
    <definedName name="k">#REF!</definedName>
    <definedName name="O" localSheetId="1">'altitude Pmax '!$D$6:$D$8</definedName>
    <definedName name="O">#REF!</definedName>
    <definedName name="O2__0m_15°C" localSheetId="1">'altitude Pmax '!$E$6:$E$14</definedName>
    <definedName name="O2__0m_15°C">#REF!</definedName>
    <definedName name="O2__labo" localSheetId="1">'altitude Pmax '!$D$6:$D$17</definedName>
    <definedName name="O2__labo">#REF!</definedName>
    <definedName name="oxygene">'altitude Pmax '!$E$6:$E$17</definedName>
    <definedName name="P_altitude" localSheetId="1">'altitude Pmax '!$F$3:$AI$3</definedName>
    <definedName name="P_altitude">#REF!</definedName>
    <definedName name="P_labo" localSheetId="1">'altitude Pmax '!$B$6:$B$17</definedName>
    <definedName name="P_labo">#REF!</definedName>
    <definedName name="P0" localSheetId="1">'altitude Pmax '!$E$3</definedName>
    <definedName name="P0">#REF!</definedName>
    <definedName name="Patm__labo" localSheetId="1">'altitude Pmax '!$B$6:$B$17</definedName>
    <definedName name="Patm__labo">#REF!</definedName>
    <definedName name="r" localSheetId="1">'altitude Pmax '!$C$2</definedName>
    <definedName name="r">#REF!</definedName>
    <definedName name="T_aspiration_FF_1_m___..._C">'altitude Pmax '!$AK$10</definedName>
    <definedName name="T_aspiration_FF_4_m___..._C">'altitude Pmax '!$AK$13</definedName>
    <definedName name="T_aspiration_FF_7_m___..._C">'altitude Pmax '!$AK$16</definedName>
    <definedName name="T_aspiration_FF_courte___...°C" localSheetId="1">'altitude Pmax '!$AK$10</definedName>
    <definedName name="T_aspiration_FF_courte___...°C">#REF!</definedName>
    <definedName name="T_aspiration_FF_longue___...°C" localSheetId="1">'altitude Pmax '!$AK$13</definedName>
    <definedName name="T_aspiration_FF_longue___...°C">#REF!</definedName>
    <definedName name="T_labo" localSheetId="1">'altitude Pmax '!$C$6:$C$17</definedName>
    <definedName name="T_labo">#REF!</definedName>
    <definedName name="T0" localSheetId="1">'altitude Pmax '!$E$4</definedName>
    <definedName name="T0">#REF!</definedName>
    <definedName name="Temp__labo" localSheetId="1">'altitude Pmax '!$C$6:$C$17</definedName>
    <definedName name="Temp__labo">#REF!</definedName>
    <definedName name="temp_fct_altitude" localSheetId="1">'altitude Pmax '!$E$4:$AI$4</definedName>
    <definedName name="temp_fct_altitude">#REF!</definedName>
    <definedName name="Text">'altitude Pmax '!$A$4</definedName>
    <definedName name="_xlnm.Print_Area" localSheetId="1">'altitude Pmax '!$A$1:$AK$50</definedName>
    <definedName name="_xlnm.Print_Area" localSheetId="0">'FPD'!$A$34:$AL$91</definedName>
  </definedNames>
  <calcPr fullCalcOnLoad="1"/>
</workbook>
</file>

<file path=xl/sharedStrings.xml><?xml version="1.0" encoding="utf-8"?>
<sst xmlns="http://schemas.openxmlformats.org/spreadsheetml/2006/main" count="187" uniqueCount="155">
  <si>
    <t>Chaudière</t>
  </si>
  <si>
    <t>Type</t>
  </si>
  <si>
    <t>Brûleur</t>
  </si>
  <si>
    <t>Puissance 
maxi (400m)
(kW)</t>
  </si>
  <si>
    <t>Puissance
mini 
(kW)</t>
  </si>
  <si>
    <t>Puissance
flamme 
(kW)</t>
  </si>
  <si>
    <t>Puissance
utile 
(kW)</t>
  </si>
  <si>
    <t>Puissance maximale en fonction de l'altitude</t>
  </si>
  <si>
    <t>GT 113 S</t>
  </si>
  <si>
    <t>GT 114 S</t>
  </si>
  <si>
    <t>GT 115 S</t>
  </si>
  <si>
    <t>GT 116 S</t>
  </si>
  <si>
    <t>GT 113 RN</t>
  </si>
  <si>
    <t>GT 114 RN</t>
  </si>
  <si>
    <t>GT 115 RN</t>
  </si>
  <si>
    <t>GT 116 RN</t>
  </si>
  <si>
    <t>GT 214 S</t>
  </si>
  <si>
    <t>GT 215 S</t>
  </si>
  <si>
    <t>GT 216 S</t>
  </si>
  <si>
    <t>GT 217 S</t>
  </si>
  <si>
    <t>GT 218 S</t>
  </si>
  <si>
    <t>GT 214 N</t>
  </si>
  <si>
    <t>GT 215N</t>
  </si>
  <si>
    <t>GT 216 N</t>
  </si>
  <si>
    <t>GT 217 N</t>
  </si>
  <si>
    <t>GT 218 N</t>
  </si>
  <si>
    <t>M1-3RS</t>
  </si>
  <si>
    <t>M1-4 S</t>
  </si>
  <si>
    <t>M1-3 RSB</t>
  </si>
  <si>
    <t>M1-4 RSB</t>
  </si>
  <si>
    <t>M1-5S</t>
  </si>
  <si>
    <t>M1-6S</t>
  </si>
  <si>
    <t>M1-3RN</t>
  </si>
  <si>
    <t>M1-4RN</t>
  </si>
  <si>
    <t>M1-5RN</t>
  </si>
  <si>
    <t>M21-6RN</t>
  </si>
  <si>
    <t>M21-14 S</t>
  </si>
  <si>
    <t>M21-15 S</t>
  </si>
  <si>
    <t>M21-16S</t>
  </si>
  <si>
    <t>M21-17S</t>
  </si>
  <si>
    <t>M21-18S</t>
  </si>
  <si>
    <t>M21-14RN</t>
  </si>
  <si>
    <t>M21-15N</t>
  </si>
  <si>
    <t>M21-16N</t>
  </si>
  <si>
    <t>M32-4SB</t>
  </si>
  <si>
    <t>54/78</t>
  </si>
  <si>
    <t>M32-5SB</t>
  </si>
  <si>
    <t>75/98</t>
  </si>
  <si>
    <t>Altitude</t>
  </si>
  <si>
    <t>(mbar)</t>
  </si>
  <si>
    <t>(m)</t>
  </si>
  <si>
    <t>Pression atmosphérique 1</t>
  </si>
  <si>
    <t>Pression atmosphérique 2</t>
  </si>
  <si>
    <t>Température ext. Moy 1</t>
  </si>
  <si>
    <t>(°C)</t>
  </si>
  <si>
    <t>Température ext. Moy 2</t>
  </si>
  <si>
    <t>0,6°C/100m</t>
  </si>
  <si>
    <t>-1,2%/100m</t>
  </si>
  <si>
    <t>Temp. ext. Moy. 2 bis</t>
  </si>
  <si>
    <t>-1,3% /100m dans le tableau</t>
  </si>
  <si>
    <t>Ventouse 1,50 m</t>
  </si>
  <si>
    <t>Echauffement air</t>
  </si>
  <si>
    <t>Ventouse 5,5m +1 coude</t>
  </si>
  <si>
    <t>ventouse</t>
  </si>
  <si>
    <t>puissance</t>
  </si>
  <si>
    <t>CO2</t>
  </si>
  <si>
    <t>volet d'air</t>
  </si>
  <si>
    <t>temp ext</t>
  </si>
  <si>
    <t>temp asp</t>
  </si>
  <si>
    <t>pression
tête</t>
  </si>
  <si>
    <t>temp term.</t>
  </si>
  <si>
    <t>1,5m</t>
  </si>
  <si>
    <t>5,5m+1 coud (3f)</t>
  </si>
  <si>
    <t>5,5m+1 coud (5f)</t>
  </si>
  <si>
    <t>1,5m (3f)</t>
  </si>
  <si>
    <t>1,5 +sil.  (3f)</t>
  </si>
  <si>
    <t>1,5m (5f)</t>
  </si>
  <si>
    <t>5,5+1coud+sil (3f)</t>
  </si>
  <si>
    <t>Silencieux</t>
  </si>
  <si>
    <t>0,3% de CO2</t>
  </si>
  <si>
    <t>CO2 corrigé
(1013mbar, 20°C)</t>
  </si>
  <si>
    <t>pression 
atm</t>
  </si>
  <si>
    <t>25*1,03</t>
  </si>
  <si>
    <t>5,5m+1coud</t>
  </si>
  <si>
    <t>+0,28% de CO2</t>
  </si>
  <si>
    <t>+0,17% de CO2</t>
  </si>
  <si>
    <t>THANN</t>
  </si>
  <si>
    <t>4m+2 coud (3f)</t>
  </si>
  <si>
    <t>6m+2coud (3f)</t>
  </si>
  <si>
    <t xml:space="preserve"> </t>
  </si>
  <si>
    <t>2,5m</t>
  </si>
  <si>
    <t xml:space="preserve">3m+1coud </t>
  </si>
  <si>
    <t xml:space="preserve">4m+2coud </t>
  </si>
  <si>
    <t>4m+2coud</t>
  </si>
  <si>
    <t>3m+1 coud</t>
  </si>
  <si>
    <t>+0,06% de CO2</t>
  </si>
  <si>
    <t>+0,23% de CO2</t>
  </si>
  <si>
    <t>Facteur correcteur 2(1013 mbar, 20°C)</t>
  </si>
  <si>
    <t>Facteur correcteur 1 (1013 mbar, 20°C)</t>
  </si>
  <si>
    <t>longueur ventouse</t>
  </si>
  <si>
    <t>facteur correcteur</t>
  </si>
  <si>
    <t>Temp. ext. Moy. 3</t>
  </si>
  <si>
    <t>Facteur correcteur 3(1013 mbar, 20°C)</t>
  </si>
  <si>
    <t>0m</t>
  </si>
  <si>
    <t>400m</t>
  </si>
  <si>
    <t>600m</t>
  </si>
  <si>
    <t>800m</t>
  </si>
  <si>
    <t>1000m</t>
  </si>
  <si>
    <t>1200m</t>
  </si>
  <si>
    <t>1300m</t>
  </si>
  <si>
    <t>1400m</t>
  </si>
  <si>
    <t>Pression atmosphérique 1 bis (mbar)</t>
  </si>
  <si>
    <t>1500m</t>
  </si>
  <si>
    <t>1600m</t>
  </si>
  <si>
    <t>1700m</t>
  </si>
  <si>
    <t>Patm (labo)</t>
  </si>
  <si>
    <t>Temp (labo)</t>
  </si>
  <si>
    <t>P</t>
  </si>
  <si>
    <t>T</t>
  </si>
  <si>
    <t>ALTITUDE</t>
  </si>
  <si>
    <t>k=</t>
  </si>
  <si>
    <t>g=</t>
  </si>
  <si>
    <t>r=</t>
  </si>
  <si>
    <t>O2 (labo)</t>
  </si>
  <si>
    <t>O2 (0m;15°C)</t>
  </si>
  <si>
    <t>cheminee</t>
  </si>
  <si>
    <t>FF 4 m</t>
  </si>
  <si>
    <t>FF 1 m</t>
  </si>
  <si>
    <t>FF 7 m</t>
  </si>
  <si>
    <t>T aspiration FF 1 m (+...°C)</t>
  </si>
  <si>
    <t>T aspiration FF 4 m (+...°C)</t>
  </si>
  <si>
    <t>T aspiration FF 7 m (+...°C)</t>
  </si>
  <si>
    <t>Puissance max brûleur</t>
  </si>
  <si>
    <t>correction</t>
  </si>
  <si>
    <t>O2(%)</t>
  </si>
  <si>
    <t>PUISSANCE</t>
  </si>
  <si>
    <t>Text</t>
  </si>
  <si>
    <t>&gt; 3000 m</t>
  </si>
  <si>
    <t>X</t>
  </si>
  <si>
    <t>OEN 161 LEV (cheminée)</t>
  </si>
  <si>
    <t>OEN 162 LEV (cheminée)</t>
  </si>
  <si>
    <t>OEN 163 LEV (cheminée)</t>
  </si>
  <si>
    <t>OEN 161 LEV (FF 1 m)</t>
  </si>
  <si>
    <t>OEN 162 LEV (FF 4 m)</t>
  </si>
  <si>
    <t>OEN 161 LEV (FF 4 m)</t>
  </si>
  <si>
    <t>OEN 161 LEV (FF 7 m)</t>
  </si>
  <si>
    <t>OEN 162 LEV (FF 1 m)</t>
  </si>
  <si>
    <t>OEN 162 LEV (FF 7 m)</t>
  </si>
  <si>
    <t>OEN 163 LEV (FF 1 m)</t>
  </si>
  <si>
    <t>OEN 163 LEV (FF 4 m)</t>
  </si>
  <si>
    <t>OEN 163 LEV (FF 7 m)</t>
  </si>
  <si>
    <t>400 - 500 m</t>
  </si>
  <si>
    <t>300 - 400</t>
  </si>
  <si>
    <t>100 - 200 m</t>
  </si>
  <si>
    <t>0 - 100 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</si>
</sst>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3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9.85"/>
      <color indexed="8"/>
      <name val="Arial"/>
      <family val="0"/>
    </font>
    <font>
      <sz val="9.5"/>
      <color indexed="8"/>
      <name val="Arial"/>
      <family val="0"/>
    </font>
    <font>
      <b/>
      <sz val="9.25"/>
      <color indexed="8"/>
      <name val="Arial"/>
      <family val="0"/>
    </font>
    <font>
      <b/>
      <sz val="10.75"/>
      <color indexed="8"/>
      <name val="Arial"/>
      <family val="0"/>
    </font>
    <font>
      <sz val="8.7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vertAlign val="superscript"/>
      <sz val="11.75"/>
      <color indexed="8"/>
      <name val="Arial"/>
      <family val="0"/>
    </font>
    <font>
      <b/>
      <sz val="7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20" borderId="4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23" borderId="9" applyNumberForma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3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 quotePrefix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 wrapText="1"/>
    </xf>
    <xf numFmtId="172" fontId="5" fillId="0" borderId="42" xfId="0" applyNumberFormat="1" applyFont="1" applyBorder="1" applyAlignment="1">
      <alignment horizontal="center" vertical="center" wrapText="1"/>
    </xf>
    <xf numFmtId="172" fontId="5" fillId="0" borderId="43" xfId="0" applyNumberFormat="1" applyFont="1" applyBorder="1" applyAlignment="1">
      <alignment horizontal="center" vertical="center" wrapText="1"/>
    </xf>
    <xf numFmtId="172" fontId="5" fillId="0" borderId="44" xfId="0" applyNumberFormat="1" applyFont="1" applyBorder="1" applyAlignment="1">
      <alignment horizontal="center" vertical="center" wrapText="1"/>
    </xf>
    <xf numFmtId="172" fontId="5" fillId="0" borderId="38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172" fontId="5" fillId="0" borderId="45" xfId="0" applyNumberFormat="1" applyFont="1" applyBorder="1" applyAlignment="1">
      <alignment horizontal="center" vertical="center" wrapText="1"/>
    </xf>
    <xf numFmtId="172" fontId="5" fillId="0" borderId="46" xfId="0" applyNumberFormat="1" applyFont="1" applyBorder="1" applyAlignment="1">
      <alignment horizontal="center" vertical="center" wrapText="1"/>
    </xf>
    <xf numFmtId="172" fontId="5" fillId="0" borderId="47" xfId="0" applyNumberFormat="1" applyFont="1" applyBorder="1" applyAlignment="1">
      <alignment horizontal="center" vertical="center" wrapText="1"/>
    </xf>
    <xf numFmtId="172" fontId="5" fillId="0" borderId="48" xfId="0" applyNumberFormat="1" applyFont="1" applyBorder="1" applyAlignment="1">
      <alignment horizontal="center" vertical="center" wrapText="1"/>
    </xf>
    <xf numFmtId="172" fontId="5" fillId="0" borderId="49" xfId="0" applyNumberFormat="1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50" xfId="0" applyNumberFormat="1" applyFont="1" applyBorder="1" applyAlignment="1">
      <alignment horizontal="center" vertical="center" wrapText="1"/>
    </xf>
    <xf numFmtId="2" fontId="5" fillId="0" borderId="25" xfId="0" applyNumberFormat="1" applyFont="1" applyBorder="1" applyAlignment="1">
      <alignment horizontal="center" vertical="center" wrapText="1"/>
    </xf>
    <xf numFmtId="2" fontId="5" fillId="0" borderId="27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2" fontId="5" fillId="0" borderId="57" xfId="0" applyNumberFormat="1" applyFont="1" applyBorder="1" applyAlignment="1">
      <alignment horizontal="center" vertical="center" wrapText="1"/>
    </xf>
    <xf numFmtId="2" fontId="5" fillId="0" borderId="50" xfId="0" applyNumberFormat="1" applyFont="1" applyBorder="1" applyAlignment="1">
      <alignment horizontal="center" vertical="center" wrapText="1"/>
    </xf>
    <xf numFmtId="2" fontId="5" fillId="0" borderId="59" xfId="0" applyNumberFormat="1" applyFont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63" xfId="0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57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  <border/>
    </dxf>
    <dxf>
      <font>
        <color rgb="FF0066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15"/>
          <c:w val="0.797"/>
          <c:h val="0.937"/>
        </c:manualLayout>
      </c:layout>
      <c:scatterChart>
        <c:scatterStyle val="smoothMarker"/>
        <c:varyColors val="0"/>
        <c:ser>
          <c:idx val="5"/>
          <c:order val="0"/>
          <c:tx>
            <c:strRef>
              <c:f>FPD!$M$78</c:f>
              <c:strCache>
                <c:ptCount val="1"/>
                <c:pt idx="0">
                  <c:v>0m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FPD!$M$79:$M$83</c:f>
              <c:numCache/>
            </c:numRef>
          </c:yVal>
          <c:smooth val="1"/>
        </c:ser>
        <c:ser>
          <c:idx val="6"/>
          <c:order val="1"/>
          <c:tx>
            <c:strRef>
              <c:f>FPD!$N$78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FPD!$N$79:$N$83</c:f>
              <c:numCache/>
            </c:numRef>
          </c:yVal>
          <c:smooth val="1"/>
        </c:ser>
        <c:ser>
          <c:idx val="7"/>
          <c:order val="2"/>
          <c:tx>
            <c:strRef>
              <c:f>FPD!$O$78</c:f>
              <c:strCache>
                <c:ptCount val="1"/>
                <c:pt idx="0">
                  <c:v>200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FPD!$O$79:$O$83</c:f>
              <c:numCache/>
            </c:numRef>
          </c:yVal>
          <c:smooth val="1"/>
        </c:ser>
        <c:ser>
          <c:idx val="8"/>
          <c:order val="3"/>
          <c:tx>
            <c:strRef>
              <c:f>FPD!$P$78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FPD!$P$79:$P$83</c:f>
              <c:numCache/>
            </c:numRef>
          </c:yVal>
          <c:smooth val="1"/>
        </c:ser>
        <c:ser>
          <c:idx val="9"/>
          <c:order val="4"/>
          <c:tx>
            <c:strRef>
              <c:f>FPD!$Q$78</c:f>
              <c:strCache>
                <c:ptCount val="1"/>
                <c:pt idx="0">
                  <c:v>400m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FPD!$Q$79:$Q$83</c:f>
              <c:numCache/>
            </c:numRef>
          </c:yVal>
          <c:smooth val="1"/>
        </c:ser>
        <c:ser>
          <c:idx val="10"/>
          <c:order val="5"/>
          <c:tx>
            <c:strRef>
              <c:f>FPD!$R$78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FPD!$R$79:$R$83</c:f>
              <c:numCache/>
            </c:numRef>
          </c:yVal>
          <c:smooth val="1"/>
        </c:ser>
        <c:ser>
          <c:idx val="11"/>
          <c:order val="6"/>
          <c:tx>
            <c:strRef>
              <c:f>FPD!$S$78</c:f>
              <c:strCache>
                <c:ptCount val="1"/>
                <c:pt idx="0">
                  <c:v>600m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FPD!$S$79:$S$83</c:f>
              <c:numCache/>
            </c:numRef>
          </c:yVal>
          <c:smooth val="1"/>
        </c:ser>
        <c:ser>
          <c:idx val="12"/>
          <c:order val="7"/>
          <c:tx>
            <c:strRef>
              <c:f>FPD!$T$78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FPD!$T$79:$T$83</c:f>
              <c:numCache/>
            </c:numRef>
          </c:yVal>
          <c:smooth val="1"/>
        </c:ser>
        <c:ser>
          <c:idx val="13"/>
          <c:order val="8"/>
          <c:tx>
            <c:strRef>
              <c:f>FPD!$U$78</c:f>
              <c:strCache>
                <c:ptCount val="1"/>
                <c:pt idx="0">
                  <c:v>800m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FPD!$U$79:$U$83</c:f>
              <c:numCache/>
            </c:numRef>
          </c:yVal>
          <c:smooth val="1"/>
        </c:ser>
        <c:ser>
          <c:idx val="14"/>
          <c:order val="9"/>
          <c:tx>
            <c:strRef>
              <c:f>FPD!$V$78</c:f>
              <c:strCache>
                <c:ptCount val="1"/>
                <c:pt idx="0">
                  <c:v>900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FPD!$V$79:$V$83</c:f>
              <c:numCache/>
            </c:numRef>
          </c:yVal>
          <c:smooth val="1"/>
        </c:ser>
        <c:ser>
          <c:idx val="15"/>
          <c:order val="10"/>
          <c:tx>
            <c:strRef>
              <c:f>FPD!$W$78</c:f>
              <c:strCache>
                <c:ptCount val="1"/>
                <c:pt idx="0">
                  <c:v>1000m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FPD!$W$79:$W$83</c:f>
              <c:numCache/>
            </c:numRef>
          </c:yVal>
          <c:smooth val="1"/>
        </c:ser>
        <c:ser>
          <c:idx val="16"/>
          <c:order val="11"/>
          <c:tx>
            <c:strRef>
              <c:f>FPD!$X$78</c:f>
              <c:strCache>
                <c:ptCount val="1"/>
                <c:pt idx="0">
                  <c:v>1100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FPD!$X$79:$X$83</c:f>
              <c:numCache/>
            </c:numRef>
          </c:yVal>
          <c:smooth val="1"/>
        </c:ser>
        <c:ser>
          <c:idx val="17"/>
          <c:order val="12"/>
          <c:tx>
            <c:strRef>
              <c:f>FPD!$Y$78</c:f>
              <c:strCache>
                <c:ptCount val="1"/>
                <c:pt idx="0">
                  <c:v>1200m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FPD!$Y$79:$Y$83</c:f>
              <c:numCache/>
            </c:numRef>
          </c:yVal>
          <c:smooth val="1"/>
        </c:ser>
        <c:ser>
          <c:idx val="18"/>
          <c:order val="13"/>
          <c:tx>
            <c:strRef>
              <c:f>FPD!$Z$78</c:f>
              <c:strCache>
                <c:ptCount val="1"/>
                <c:pt idx="0">
                  <c:v>1300m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FPD!$Z$79:$Z$83</c:f>
              <c:numCache/>
            </c:numRef>
          </c:yVal>
          <c:smooth val="1"/>
        </c:ser>
        <c:ser>
          <c:idx val="19"/>
          <c:order val="14"/>
          <c:tx>
            <c:strRef>
              <c:f>FPD!$AA$78</c:f>
              <c:strCache>
                <c:ptCount val="1"/>
                <c:pt idx="0">
                  <c:v>1400m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FPD!$AA$79:$AA$83</c:f>
              <c:numCache/>
            </c:numRef>
          </c:yVal>
          <c:smooth val="1"/>
        </c:ser>
        <c:ser>
          <c:idx val="20"/>
          <c:order val="15"/>
          <c:tx>
            <c:strRef>
              <c:f>FPD!$AB$78</c:f>
              <c:strCache>
                <c:ptCount val="1"/>
                <c:pt idx="0">
                  <c:v>1500m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FPD!$AB$79:$AB$83</c:f>
              <c:numCache/>
            </c:numRef>
          </c:yVal>
          <c:smooth val="1"/>
        </c:ser>
        <c:ser>
          <c:idx val="21"/>
          <c:order val="16"/>
          <c:tx>
            <c:strRef>
              <c:f>FPD!$AC$78</c:f>
              <c:strCache>
                <c:ptCount val="1"/>
                <c:pt idx="0">
                  <c:v>1600m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FPD!$AC$79:$AC$83</c:f>
              <c:numCache/>
            </c:numRef>
          </c:yVal>
          <c:smooth val="1"/>
        </c:ser>
        <c:ser>
          <c:idx val="22"/>
          <c:order val="17"/>
          <c:tx>
            <c:strRef>
              <c:f>FPD!$AD$78</c:f>
              <c:strCache>
                <c:ptCount val="1"/>
                <c:pt idx="0">
                  <c:v>1700m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FPD!$AD$79:$AD$83</c:f>
              <c:numCache/>
            </c:numRef>
          </c:yVal>
          <c:smooth val="1"/>
        </c:ser>
        <c:ser>
          <c:idx val="23"/>
          <c:order val="18"/>
          <c:tx>
            <c:strRef>
              <c:f>FPD!$AE$78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FPD!$AE$79:$AE$83</c:f>
              <c:numCache/>
            </c:numRef>
          </c:yVal>
          <c:smooth val="1"/>
        </c:ser>
        <c:ser>
          <c:idx val="24"/>
          <c:order val="19"/>
          <c:tx>
            <c:strRef>
              <c:f>FPD!$AF$78</c:f>
              <c:strCache>
                <c:ptCount val="1"/>
                <c:pt idx="0">
                  <c:v>1900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FPD!$AF$79:$AF$83</c:f>
              <c:numCache/>
            </c:numRef>
          </c:yVal>
          <c:smooth val="1"/>
        </c:ser>
        <c:ser>
          <c:idx val="25"/>
          <c:order val="20"/>
          <c:tx>
            <c:strRef>
              <c:f>FPD!$AG$78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FPD!$AG$79:$AG$83</c:f>
              <c:numCache/>
            </c:numRef>
          </c:yVal>
          <c:smooth val="1"/>
        </c:ser>
        <c:ser>
          <c:idx val="26"/>
          <c:order val="21"/>
          <c:tx>
            <c:strRef>
              <c:f>FPD!$AH$78</c:f>
              <c:strCache>
                <c:ptCount val="1"/>
                <c:pt idx="0">
                  <c:v>2100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FPD!$AH$79:$AH$83</c:f>
              <c:numCache/>
            </c:numRef>
          </c:yVal>
          <c:smooth val="1"/>
        </c:ser>
        <c:ser>
          <c:idx val="27"/>
          <c:order val="22"/>
          <c:tx>
            <c:strRef>
              <c:f>FPD!$AI$78</c:f>
              <c:strCache>
                <c:ptCount val="1"/>
                <c:pt idx="0">
                  <c:v>2200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FPD!$AI$79:$AI$83</c:f>
              <c:numCache/>
            </c:numRef>
          </c:yVal>
          <c:smooth val="1"/>
        </c:ser>
        <c:ser>
          <c:idx val="28"/>
          <c:order val="23"/>
          <c:tx>
            <c:strRef>
              <c:f>FPD!$AJ$78</c:f>
              <c:strCache>
                <c:ptCount val="1"/>
                <c:pt idx="0">
                  <c:v>2300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FPD!$AJ$79:$AJ$83</c:f>
              <c:numCache/>
            </c:numRef>
          </c:yVal>
          <c:smooth val="1"/>
        </c:ser>
        <c:ser>
          <c:idx val="29"/>
          <c:order val="24"/>
          <c:tx>
            <c:strRef>
              <c:f>FPD!$AK$78</c:f>
              <c:strCache>
                <c:ptCount val="1"/>
                <c:pt idx="0">
                  <c:v>2400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FPD!$AK$79:$AK$83</c:f>
              <c:numCache/>
            </c:numRef>
          </c:yVal>
          <c:smooth val="1"/>
        </c:ser>
        <c:ser>
          <c:idx val="30"/>
          <c:order val="25"/>
          <c:tx>
            <c:strRef>
              <c:f>FPD!$AL$78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FPD!$AL$79:$AL$83</c:f>
              <c:numCache/>
            </c:numRef>
          </c:yVal>
          <c:smooth val="1"/>
        </c:ser>
        <c:axId val="32306316"/>
        <c:axId val="22321389"/>
      </c:scatterChart>
      <c:val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 val="autoZero"/>
        <c:crossBetween val="midCat"/>
        <c:dispUnits/>
      </c:valAx>
      <c:valAx>
        <c:axId val="22321389"/>
        <c:scaling>
          <c:orientation val="minMax"/>
          <c:max val="26"/>
          <c:min val="22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6316"/>
        <c:crosses val="autoZero"/>
        <c:crossBetween val="midCat"/>
        <c:dispUnits/>
        <c:majorUnit val="0.5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0425"/>
          <c:w val="0.155"/>
          <c:h val="0.9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brûleur OEN 162 LEV / M 124 N (27 kW) en fonction de l'altitude et de la longueur de la ventouse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675"/>
          <c:w val="0.7875"/>
          <c:h val="0.854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'!$F$44:$F$46</c:f>
              <c:numCache>
                <c:ptCount val="3"/>
                <c:pt idx="0">
                  <c:v>27</c:v>
                </c:pt>
                <c:pt idx="1">
                  <c:v>27</c:v>
                </c:pt>
                <c:pt idx="2">
                  <c:v>26.913189707436764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'altitude Pmax '!$H$38</c:f>
              <c:strCache>
                <c:ptCount val="1"/>
                <c:pt idx="0">
                  <c:v>200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'!$H$44:$H$46</c:f>
              <c:numCache>
                <c:ptCount val="3"/>
                <c:pt idx="0">
                  <c:v>27</c:v>
                </c:pt>
                <c:pt idx="1">
                  <c:v>26.72129954147387</c:v>
                </c:pt>
                <c:pt idx="2">
                  <c:v>26.37761723225877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'!$J$44:$J$46</c:f>
              <c:numCache>
                <c:ptCount val="3"/>
                <c:pt idx="0">
                  <c:v>26.7115964250623</c:v>
                </c:pt>
                <c:pt idx="1">
                  <c:v>26.189545680598535</c:v>
                </c:pt>
                <c:pt idx="2">
                  <c:v>25.852702649336823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'altitude Pmax '!$L$38</c:f>
              <c:strCache>
                <c:ptCount val="1"/>
                <c:pt idx="0">
                  <c:v>600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'!$L$44:$L$46</c:f>
              <c:numCache>
                <c:ptCount val="3"/>
                <c:pt idx="0">
                  <c:v>26.180035656203557</c:v>
                </c:pt>
                <c:pt idx="1">
                  <c:v>25.668373721554623</c:v>
                </c:pt>
                <c:pt idx="2">
                  <c:v>25.338233866615013</c:v>
                </c:pt>
              </c:numCache>
            </c:numRef>
          </c:yVal>
          <c:smooth val="1"/>
        </c:ser>
        <c:ser>
          <c:idx val="13"/>
          <c:order val="4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'!$N$44:$N$46</c:f>
              <c:numCache>
                <c:ptCount val="3"/>
                <c:pt idx="0">
                  <c:v>25.659052946645104</c:v>
                </c:pt>
                <c:pt idx="1">
                  <c:v>25.157573084495684</c:v>
                </c:pt>
                <c:pt idx="2">
                  <c:v>24.834003012669378</c:v>
                </c:pt>
              </c:numCache>
            </c:numRef>
          </c:yVal>
          <c:smooth val="1"/>
        </c:ser>
        <c:ser>
          <c:idx val="15"/>
          <c:order val="5"/>
          <c:tx>
            <c:strRef>
              <c:f>'altitude Pmax '!$P$38</c:f>
              <c:strCache>
                <c:ptCount val="1"/>
                <c:pt idx="0">
                  <c:v>1000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'!$P$44:$P$46</c:f>
              <c:numCache>
                <c:ptCount val="3"/>
                <c:pt idx="0">
                  <c:v>25.148437793006867</c:v>
                </c:pt>
                <c:pt idx="1">
                  <c:v>24.656937380114222</c:v>
                </c:pt>
                <c:pt idx="2">
                  <c:v>24.339806352717257</c:v>
                </c:pt>
              </c:numCache>
            </c:numRef>
          </c:yVal>
          <c:smooth val="1"/>
        </c:ser>
        <c:ser>
          <c:idx val="17"/>
          <c:order val="6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'!$R$44:$R$46</c:f>
              <c:numCache>
                <c:ptCount val="3"/>
                <c:pt idx="0">
                  <c:v>24.64798388092603</c:v>
                </c:pt>
                <c:pt idx="1">
                  <c:v>24.166264326249948</c:v>
                </c:pt>
                <c:pt idx="2">
                  <c:v>23.855444206298184</c:v>
                </c:pt>
              </c:numCache>
            </c:numRef>
          </c:yVal>
          <c:smooth val="1"/>
        </c:ser>
        <c:ser>
          <c:idx val="19"/>
          <c:order val="7"/>
          <c:tx>
            <c:strRef>
              <c:f>'altitude Pmax '!$T$38</c:f>
              <c:strCache>
                <c:ptCount val="1"/>
                <c:pt idx="0">
                  <c:v>1400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'!$T$44:$T$46</c:f>
              <c:numCache>
                <c:ptCount val="3"/>
                <c:pt idx="0">
                  <c:v>24.157489001695602</c:v>
                </c:pt>
                <c:pt idx="1">
                  <c:v>23.685355666157573</c:v>
                </c:pt>
                <c:pt idx="2">
                  <c:v>23.38072086659285</c:v>
                </c:pt>
              </c:numCache>
            </c:numRef>
          </c:yVal>
          <c:smooth val="1"/>
        </c:ser>
        <c:ser>
          <c:idx val="21"/>
          <c:order val="8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'!$V$44:$V$46</c:f>
              <c:numCache>
                <c:ptCount val="3"/>
                <c:pt idx="0">
                  <c:v>23.67675497056186</c:v>
                </c:pt>
                <c:pt idx="1">
                  <c:v>23.214017088401036</c:v>
                </c:pt>
                <c:pt idx="2">
                  <c:v>22.91544452134765</c:v>
                </c:pt>
              </c:numCache>
            </c:numRef>
          </c:yVal>
          <c:smooth val="1"/>
        </c:ser>
        <c:ser>
          <c:idx val="23"/>
          <c:order val="9"/>
          <c:tx>
            <c:strRef>
              <c:f>'altitude Pmax '!$X$38</c:f>
              <c:strCache>
                <c:ptCount val="1"/>
                <c:pt idx="0">
                  <c:v>1800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'!$X$44:$X$46</c:f>
              <c:numCache>
                <c:ptCount val="3"/>
                <c:pt idx="0">
                  <c:v>23.205587546647674</c:v>
                </c:pt>
                <c:pt idx="1">
                  <c:v>22.752058148341856</c:v>
                </c:pt>
                <c:pt idx="2">
                  <c:v>22.459427175372827</c:v>
                </c:pt>
              </c:numCache>
            </c:numRef>
          </c:yVal>
          <c:smooth val="1"/>
        </c:ser>
        <c:ser>
          <c:idx val="25"/>
          <c:order val="10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'!$Z$44:$Z$46</c:f>
              <c:numCache>
                <c:ptCount val="3"/>
                <c:pt idx="0">
                  <c:v>22.74379635446939</c:v>
                </c:pt>
                <c:pt idx="1">
                  <c:v>22.299292191189853</c:v>
                </c:pt>
                <c:pt idx="2">
                  <c:v>22.01248457458291</c:v>
                </c:pt>
              </c:numCache>
            </c:numRef>
          </c:yVal>
          <c:smooth val="1"/>
        </c:ser>
        <c:ser>
          <c:idx val="27"/>
          <c:order val="11"/>
          <c:tx>
            <c:strRef>
              <c:f>'altitude Pmax '!$AB$38</c:f>
              <c:strCache>
                <c:ptCount val="1"/>
                <c:pt idx="0">
                  <c:v>2200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'!$AB$44:$AB$46</c:f>
              <c:numCache>
                <c:ptCount val="3"/>
                <c:pt idx="0">
                  <c:v>22.291194807015447</c:v>
                </c:pt>
                <c:pt idx="1">
                  <c:v>21.855536276585173</c:v>
                </c:pt>
                <c:pt idx="2">
                  <c:v>21.574436131548712</c:v>
                </c:pt>
              </c:numCache>
            </c:numRef>
          </c:yVal>
          <c:smooth val="1"/>
        </c:ser>
        <c:ser>
          <c:idx val="29"/>
          <c:order val="12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'!$AD$44:$AD$46</c:f>
              <c:numCache>
                <c:ptCount val="3"/>
                <c:pt idx="0">
                  <c:v>21.847600030355842</c:v>
                </c:pt>
                <c:pt idx="1">
                  <c:v>21.42061110468113</c:v>
                </c:pt>
                <c:pt idx="2">
                  <c:v>21.145104852530892</c:v>
                </c:pt>
              </c:numCache>
            </c:numRef>
          </c:yVal>
          <c:smooth val="1"/>
        </c:ser>
        <c:ser>
          <c:idx val="0"/>
          <c:order val="13"/>
          <c:tx>
            <c:strRef>
              <c:f>'altitude Pmax '!$AF$38</c:f>
              <c:strCache>
                <c:ptCount val="1"/>
                <c:pt idx="0">
                  <c:v>2600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'!$AF$44:$AF$46</c:f>
              <c:numCache>
                <c:ptCount val="3"/>
                <c:pt idx="0">
                  <c:v>21.412832789751757</c:v>
                </c:pt>
                <c:pt idx="1">
                  <c:v>20.994340943697978</c:v>
                </c:pt>
                <c:pt idx="2">
                  <c:v>20.724317265965528</c:v>
                </c:pt>
              </c:numCache>
            </c:numRef>
          </c:yVal>
          <c:smooth val="1"/>
        </c:ser>
        <c:ser>
          <c:idx val="2"/>
          <c:order val="14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'!$AH$44:$AH$46</c:f>
              <c:numCache>
                <c:ptCount val="3"/>
                <c:pt idx="0">
                  <c:v>20.9867174172357</c:v>
                </c:pt>
                <c:pt idx="1">
                  <c:v>20.576553558918384</c:v>
                </c:pt>
                <c:pt idx="2">
                  <c:v>20.311903352372813</c:v>
                </c:pt>
              </c:numCache>
            </c:numRef>
          </c:yVal>
          <c:smooth val="1"/>
        </c:ser>
        <c:ser>
          <c:idx val="4"/>
          <c:order val="15"/>
          <c:tx>
            <c:strRef>
              <c:f>'altitude Pmax '!$AJ$38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'!$AJ$44:$AJ$46</c:f>
              <c:numCache>
                <c:ptCount val="3"/>
                <c:pt idx="0">
                  <c:v>20.569081740632708</c:v>
                </c:pt>
                <c:pt idx="1">
                  <c:v>20.16708014309591</c:v>
                </c:pt>
                <c:pt idx="2">
                  <c:v>19.907696475660593</c:v>
                </c:pt>
              </c:numCache>
            </c:numRef>
          </c:yVal>
          <c:smooth val="1"/>
        </c:ser>
        <c:axId val="5646118"/>
        <c:axId val="50815063"/>
      </c:scatterChart>
      <c:val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Longueur ventouse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15063"/>
        <c:crosses val="autoZero"/>
        <c:crossBetween val="midCat"/>
        <c:dispUnits/>
      </c:valAx>
      <c:valAx>
        <c:axId val="50815063"/>
        <c:scaling>
          <c:orientation val="minMax"/>
          <c:max val="27.5"/>
          <c:min val="1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6118"/>
        <c:crosses val="autoZero"/>
        <c:crossBetween val="midCat"/>
        <c:dispUnits/>
        <c:majorUnit val="0.5"/>
        <c:minorUnit val="0.02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brûleur OEN 163 LEV / M 125 N (33 kW) en fonction de l'altitude et de la longueur de la ventouse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2725"/>
          <c:w val="0.7875"/>
          <c:h val="0.823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'!$F$48:$F$50</c:f>
              <c:numCache>
                <c:ptCount val="3"/>
                <c:pt idx="0">
                  <c:v>31.298445786175073</c:v>
                </c:pt>
                <c:pt idx="1">
                  <c:v>30.686749777324746</c:v>
                </c:pt>
                <c:pt idx="2">
                  <c:v>30.29206489272893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'altitude Pmax '!$H$38</c:f>
              <c:strCache>
                <c:ptCount val="1"/>
                <c:pt idx="0">
                  <c:v>200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'!$H$48:$H$50</c:f>
              <c:numCache>
                <c:ptCount val="3"/>
                <c:pt idx="0">
                  <c:v>30.675606715030188</c:v>
                </c:pt>
                <c:pt idx="1">
                  <c:v>30.07608345675598</c:v>
                </c:pt>
                <c:pt idx="2">
                  <c:v>29.689252801363622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'!$J$48:$J$50</c:f>
              <c:numCache>
                <c:ptCount val="3"/>
                <c:pt idx="0">
                  <c:v>30.065162141401085</c:v>
                </c:pt>
                <c:pt idx="1">
                  <c:v>29.477569395966537</c:v>
                </c:pt>
                <c:pt idx="2">
                  <c:v>29.098436670616486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'altitude Pmax '!$L$38</c:f>
              <c:strCache>
                <c:ptCount val="1"/>
                <c:pt idx="0">
                  <c:v>600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'!$L$48:$L$50</c:f>
              <c:numCache>
                <c:ptCount val="3"/>
                <c:pt idx="0">
                  <c:v>29.4668654147872</c:v>
                </c:pt>
                <c:pt idx="1">
                  <c:v>28.890965764986802</c:v>
                </c:pt>
                <c:pt idx="2">
                  <c:v>28.519377780871217</c:v>
                </c:pt>
              </c:numCache>
            </c:numRef>
          </c:yVal>
          <c:smooth val="1"/>
        </c:ser>
        <c:ser>
          <c:idx val="13"/>
          <c:order val="4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'!$N$48:$N$50</c:f>
              <c:numCache>
                <c:ptCount val="3"/>
                <c:pt idx="0">
                  <c:v>28.880474793032935</c:v>
                </c:pt>
                <c:pt idx="1">
                  <c:v>28.316035546263564</c:v>
                </c:pt>
                <c:pt idx="2">
                  <c:v>27.95184216303188</c:v>
                </c:pt>
              </c:numCache>
            </c:numRef>
          </c:yVal>
          <c:smooth val="1"/>
        </c:ser>
        <c:ser>
          <c:idx val="15"/>
          <c:order val="5"/>
          <c:tx>
            <c:strRef>
              <c:f>'altitude Pmax '!$P$38</c:f>
              <c:strCache>
                <c:ptCount val="1"/>
                <c:pt idx="0">
                  <c:v>1000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'!$P$48:$P$50</c:f>
              <c:numCache>
                <c:ptCount val="3"/>
                <c:pt idx="0">
                  <c:v>28.305753344651578</c:v>
                </c:pt>
                <c:pt idx="1">
                  <c:v>27.752546438892914</c:v>
                </c:pt>
                <c:pt idx="2">
                  <c:v>27.39560050398754</c:v>
                </c:pt>
              </c:numCache>
            </c:numRef>
          </c:yVal>
          <c:smooth val="1"/>
        </c:ser>
        <c:ser>
          <c:idx val="17"/>
          <c:order val="6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'!$R$48:$R$50</c:f>
              <c:numCache>
                <c:ptCount val="3"/>
                <c:pt idx="0">
                  <c:v>27.742468853093012</c:v>
                </c:pt>
                <c:pt idx="1">
                  <c:v>27.200270764758947</c:v>
                </c:pt>
                <c:pt idx="2">
                  <c:v>26.850428053958193</c:v>
                </c:pt>
              </c:numCache>
            </c:numRef>
          </c:yVal>
          <c:smooth val="1"/>
        </c:ser>
        <c:ser>
          <c:idx val="19"/>
          <c:order val="7"/>
          <c:tx>
            <c:strRef>
              <c:f>'altitude Pmax '!$T$38</c:f>
              <c:strCache>
                <c:ptCount val="1"/>
                <c:pt idx="0">
                  <c:v>1400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'!$T$48:$T$50</c:f>
              <c:numCache>
                <c:ptCount val="3"/>
                <c:pt idx="0">
                  <c:v>27.19039372291646</c:v>
                </c:pt>
                <c:pt idx="1">
                  <c:v>26.658985376540244</c:v>
                </c:pt>
                <c:pt idx="2">
                  <c:v>26.31610453568442</c:v>
                </c:pt>
              </c:numCache>
            </c:numRef>
          </c:yVal>
          <c:smooth val="1"/>
        </c:ser>
        <c:ser>
          <c:idx val="21"/>
          <c:order val="8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'!$V$48:$V$50</c:f>
              <c:numCache>
                <c:ptCount val="3"/>
                <c:pt idx="0">
                  <c:v>26.64930488783042</c:v>
                </c:pt>
                <c:pt idx="1">
                  <c:v>26.12847156754709</c:v>
                </c:pt>
                <c:pt idx="2">
                  <c:v>25.792414055424302</c:v>
                </c:pt>
              </c:numCache>
            </c:numRef>
          </c:yVal>
          <c:smooth val="1"/>
        </c:ser>
        <c:ser>
          <c:idx val="23"/>
          <c:order val="9"/>
          <c:tx>
            <c:strRef>
              <c:f>'altitude Pmax '!$X$38</c:f>
              <c:strCache>
                <c:ptCount val="1"/>
                <c:pt idx="0">
                  <c:v>1800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'!$X$48:$X$50</c:f>
              <c:numCache>
                <c:ptCount val="3"/>
                <c:pt idx="0">
                  <c:v>26.118983720562596</c:v>
                </c:pt>
                <c:pt idx="1">
                  <c:v>25.608514983352904</c:v>
                </c:pt>
                <c:pt idx="2">
                  <c:v>25.279145015721358</c:v>
                </c:pt>
              </c:numCache>
            </c:numRef>
          </c:yVal>
          <c:smooth val="1"/>
        </c:ser>
        <c:ser>
          <c:idx val="25"/>
          <c:order val="10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'!$Z$48:$Z$50</c:f>
              <c:numCache>
                <c:ptCount val="3"/>
                <c:pt idx="0">
                  <c:v>25.5992159445234</c:v>
                </c:pt>
                <c:pt idx="1">
                  <c:v>25.09890553518418</c:v>
                </c:pt>
                <c:pt idx="2">
                  <c:v>24.776090029908502</c:v>
                </c:pt>
              </c:numCache>
            </c:numRef>
          </c:yVal>
          <c:smooth val="1"/>
        </c:ser>
        <c:ser>
          <c:idx val="27"/>
          <c:order val="11"/>
          <c:tx>
            <c:strRef>
              <c:f>'altitude Pmax '!$AB$38</c:f>
              <c:strCache>
                <c:ptCount val="1"/>
                <c:pt idx="0">
                  <c:v>2200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'!$AB$48:$AB$50</c:f>
              <c:numCache>
                <c:ptCount val="3"/>
                <c:pt idx="0">
                  <c:v>25.08979154722739</c:v>
                </c:pt>
                <c:pt idx="1">
                  <c:v>24.599437315034017</c:v>
                </c:pt>
                <c:pt idx="2">
                  <c:v>24.28304583831332</c:v>
                </c:pt>
              </c:numCache>
            </c:numRef>
          </c:yVal>
          <c:smooth val="1"/>
        </c:ser>
        <c:ser>
          <c:idx val="29"/>
          <c:order val="12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'!$AD$48:$AD$50</c:f>
              <c:numCache>
                <c:ptCount val="3"/>
                <c:pt idx="0">
                  <c:v>24.590504695437563</c:v>
                </c:pt>
                <c:pt idx="1">
                  <c:v>24.10990851246484</c:v>
                </c:pt>
                <c:pt idx="2">
                  <c:v>23.799813226130887</c:v>
                </c:pt>
              </c:numCache>
            </c:numRef>
          </c:yVal>
          <c:smooth val="1"/>
        </c:ser>
        <c:ser>
          <c:idx val="0"/>
          <c:order val="13"/>
          <c:tx>
            <c:strRef>
              <c:f>'altitude Pmax '!$AF$38</c:f>
              <c:strCache>
                <c:ptCount val="1"/>
                <c:pt idx="0">
                  <c:v>2600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'!$AF$48:$AF$50</c:f>
              <c:numCache>
                <c:ptCount val="3"/>
                <c:pt idx="0">
                  <c:v>24.101153651998352</c:v>
                </c:pt>
                <c:pt idx="1">
                  <c:v>23.63012133306679</c:v>
                </c:pt>
                <c:pt idx="2">
                  <c:v>23.326196942930885</c:v>
                </c:pt>
              </c:numCache>
            </c:numRef>
          </c:yVal>
          <c:smooth val="1"/>
        </c:ser>
        <c:ser>
          <c:idx val="2"/>
          <c:order val="14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'!$AH$48:$AH$50</c:f>
              <c:numCache>
                <c:ptCount val="3"/>
                <c:pt idx="0">
                  <c:v>23.62154069432358</c:v>
                </c:pt>
                <c:pt idx="1">
                  <c:v>23.15988191853876</c:v>
                </c:pt>
                <c:pt idx="2">
                  <c:v>22.862005623766557</c:v>
                </c:pt>
              </c:numCache>
            </c:numRef>
          </c:yVal>
          <c:smooth val="1"/>
        </c:ser>
        <c:ser>
          <c:idx val="4"/>
          <c:order val="15"/>
          <c:tx>
            <c:strRef>
              <c:f>'altitude Pmax '!$AJ$38</c:f>
              <c:strCache>
                <c:ptCount val="1"/>
                <c:pt idx="0">
                  <c:v>3000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'!$AJ$48:$AJ$50</c:f>
              <c:numCache>
                <c:ptCount val="3"/>
                <c:pt idx="0">
                  <c:v>23.151472034506547</c:v>
                </c:pt>
                <c:pt idx="1">
                  <c:v>22.69900026835984</c:v>
                </c:pt>
                <c:pt idx="2">
                  <c:v>22.407051711853605</c:v>
                </c:pt>
              </c:numCache>
            </c:numRef>
          </c:yVal>
          <c:smooth val="1"/>
        </c:ser>
        <c:axId val="54682384"/>
        <c:axId val="22379409"/>
      </c:scatterChart>
      <c:val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Longueur ventouse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9409"/>
        <c:crosses val="autoZero"/>
        <c:crossBetween val="midCat"/>
        <c:dispUnits/>
      </c:valAx>
      <c:valAx>
        <c:axId val="22379409"/>
        <c:scaling>
          <c:orientation val="minMax"/>
          <c:max val="32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82384"/>
        <c:crosses val="autoZero"/>
        <c:crossBetween val="midCat"/>
        <c:dispUnits/>
        <c:majorUnit val="0.5"/>
        <c:minorUnit val="0.026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brûleur 27  kW en fonction de l'altitude et de la longueur de la ventouse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7"/>
          <c:w val="0.7875"/>
          <c:h val="0.8537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'!$F$40:$F$42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'!$J$40:$J$42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'!$N$40:$N$42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'!$R$40:$R$42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1"/>
          <c:order val="4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'!$V$40:$V$42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5"/>
          <c:order val="5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'!$Z$40:$Z$42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9"/>
          <c:order val="6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'!$AD$40:$AD$42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'!$AH$40:$AH$42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axId val="88090"/>
        <c:axId val="792811"/>
      </c:scatterChart>
      <c:val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Ventouse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811"/>
        <c:crosses val="autoZero"/>
        <c:crossBetween val="midCat"/>
        <c:dispUnits/>
      </c:valAx>
      <c:valAx>
        <c:axId val="792811"/>
        <c:scaling>
          <c:orientation val="minMax"/>
          <c:max val="21.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90"/>
        <c:crosses val="autoZero"/>
        <c:crossBetween val="midCat"/>
        <c:dispUnits/>
        <c:majorUnit val="0.5"/>
        <c:minorUnit val="0.02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brûleur 27  kW en fonction de l'altitude et de la longueur de la ventouse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7"/>
          <c:w val="0.7875"/>
          <c:h val="0.8537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'!$F$44:$F$46</c:f>
              <c:numCache>
                <c:ptCount val="3"/>
                <c:pt idx="0">
                  <c:v>27</c:v>
                </c:pt>
                <c:pt idx="1">
                  <c:v>27</c:v>
                </c:pt>
                <c:pt idx="2">
                  <c:v>26.913189707436764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'!$J$44:$J$46</c:f>
              <c:numCache>
                <c:ptCount val="3"/>
                <c:pt idx="0">
                  <c:v>26.7115964250623</c:v>
                </c:pt>
                <c:pt idx="1">
                  <c:v>26.189545680598535</c:v>
                </c:pt>
                <c:pt idx="2">
                  <c:v>25.852702649336823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'!$N$44:$N$46</c:f>
              <c:numCache>
                <c:ptCount val="3"/>
                <c:pt idx="0">
                  <c:v>25.659052946645104</c:v>
                </c:pt>
                <c:pt idx="1">
                  <c:v>25.157573084495684</c:v>
                </c:pt>
                <c:pt idx="2">
                  <c:v>24.834003012669378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'!$R$44:$R$46</c:f>
              <c:numCache>
                <c:ptCount val="3"/>
                <c:pt idx="0">
                  <c:v>24.64798388092603</c:v>
                </c:pt>
                <c:pt idx="1">
                  <c:v>24.166264326249948</c:v>
                </c:pt>
                <c:pt idx="2">
                  <c:v>23.855444206298184</c:v>
                </c:pt>
              </c:numCache>
            </c:numRef>
          </c:yVal>
          <c:smooth val="1"/>
        </c:ser>
        <c:ser>
          <c:idx val="21"/>
          <c:order val="4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'!$V$44:$V$46</c:f>
              <c:numCache>
                <c:ptCount val="3"/>
                <c:pt idx="0">
                  <c:v>23.67675497056186</c:v>
                </c:pt>
                <c:pt idx="1">
                  <c:v>23.214017088401036</c:v>
                </c:pt>
                <c:pt idx="2">
                  <c:v>22.91544452134765</c:v>
                </c:pt>
              </c:numCache>
            </c:numRef>
          </c:yVal>
          <c:smooth val="1"/>
        </c:ser>
        <c:ser>
          <c:idx val="25"/>
          <c:order val="5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'!$Z$44:$Z$46</c:f>
              <c:numCache>
                <c:ptCount val="3"/>
                <c:pt idx="0">
                  <c:v>22.74379635446939</c:v>
                </c:pt>
                <c:pt idx="1">
                  <c:v>22.299292191189853</c:v>
                </c:pt>
                <c:pt idx="2">
                  <c:v>22.01248457458291</c:v>
                </c:pt>
              </c:numCache>
            </c:numRef>
          </c:yVal>
          <c:smooth val="1"/>
        </c:ser>
        <c:ser>
          <c:idx val="29"/>
          <c:order val="6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'!$AD$44:$AD$46</c:f>
              <c:numCache>
                <c:ptCount val="3"/>
                <c:pt idx="0">
                  <c:v>21.847600030355842</c:v>
                </c:pt>
                <c:pt idx="1">
                  <c:v>21.42061110468113</c:v>
                </c:pt>
                <c:pt idx="2">
                  <c:v>21.145104852530892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'!$AH$44:$AH$46</c:f>
              <c:numCache>
                <c:ptCount val="3"/>
                <c:pt idx="0">
                  <c:v>20.9867174172357</c:v>
                </c:pt>
                <c:pt idx="1">
                  <c:v>20.576553558918384</c:v>
                </c:pt>
                <c:pt idx="2">
                  <c:v>20.311903352372813</c:v>
                </c:pt>
              </c:numCache>
            </c:numRef>
          </c:yVal>
          <c:smooth val="1"/>
        </c:ser>
        <c:axId val="7135300"/>
        <c:axId val="64217701"/>
      </c:scatterChart>
      <c:val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Ventouse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7701"/>
        <c:crosses val="autoZero"/>
        <c:crossBetween val="midCat"/>
        <c:dispUnits/>
      </c:valAx>
      <c:valAx>
        <c:axId val="64217701"/>
        <c:scaling>
          <c:orientation val="minMax"/>
          <c:max val="27.5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35300"/>
        <c:crosses val="autoZero"/>
        <c:crossBetween val="midCat"/>
        <c:dispUnits/>
        <c:majorUnit val="0.5"/>
        <c:minorUnit val="0.02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brûleur 33  kW en fonction de l'altitude et de la longueur de la ventouse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7"/>
          <c:w val="0.7875"/>
          <c:h val="0.8537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'!$F$48:$F$50</c:f>
              <c:numCache>
                <c:ptCount val="3"/>
                <c:pt idx="0">
                  <c:v>31.298445786175073</c:v>
                </c:pt>
                <c:pt idx="1">
                  <c:v>30.686749777324746</c:v>
                </c:pt>
                <c:pt idx="2">
                  <c:v>30.29206489272893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'!$J$48:$J$50</c:f>
              <c:numCache>
                <c:ptCount val="3"/>
                <c:pt idx="0">
                  <c:v>30.065162141401085</c:v>
                </c:pt>
                <c:pt idx="1">
                  <c:v>29.477569395966537</c:v>
                </c:pt>
                <c:pt idx="2">
                  <c:v>29.098436670616486</c:v>
                </c:pt>
              </c:numCache>
            </c:numRef>
          </c:yVal>
          <c:smooth val="1"/>
        </c:ser>
        <c:ser>
          <c:idx val="13"/>
          <c:order val="2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'!$N$48:$N$50</c:f>
              <c:numCache>
                <c:ptCount val="3"/>
                <c:pt idx="0">
                  <c:v>28.880474793032935</c:v>
                </c:pt>
                <c:pt idx="1">
                  <c:v>28.316035546263564</c:v>
                </c:pt>
                <c:pt idx="2">
                  <c:v>27.95184216303188</c:v>
                </c:pt>
              </c:numCache>
            </c:numRef>
          </c:yVal>
          <c:smooth val="1"/>
        </c:ser>
        <c:ser>
          <c:idx val="17"/>
          <c:order val="3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'!$R$48:$R$50</c:f>
              <c:numCache>
                <c:ptCount val="3"/>
                <c:pt idx="0">
                  <c:v>27.742468853093012</c:v>
                </c:pt>
                <c:pt idx="1">
                  <c:v>27.200270764758947</c:v>
                </c:pt>
                <c:pt idx="2">
                  <c:v>26.850428053958193</c:v>
                </c:pt>
              </c:numCache>
            </c:numRef>
          </c:yVal>
          <c:smooth val="1"/>
        </c:ser>
        <c:ser>
          <c:idx val="21"/>
          <c:order val="4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'!$V$48:$V$50</c:f>
              <c:numCache>
                <c:ptCount val="3"/>
                <c:pt idx="0">
                  <c:v>26.64930488783042</c:v>
                </c:pt>
                <c:pt idx="1">
                  <c:v>26.12847156754709</c:v>
                </c:pt>
                <c:pt idx="2">
                  <c:v>25.792414055424302</c:v>
                </c:pt>
              </c:numCache>
            </c:numRef>
          </c:yVal>
          <c:smooth val="1"/>
        </c:ser>
        <c:ser>
          <c:idx val="25"/>
          <c:order val="5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'!$Z$48:$Z$50</c:f>
              <c:numCache>
                <c:ptCount val="3"/>
                <c:pt idx="0">
                  <c:v>25.5992159445234</c:v>
                </c:pt>
                <c:pt idx="1">
                  <c:v>25.09890553518418</c:v>
                </c:pt>
                <c:pt idx="2">
                  <c:v>24.776090029908502</c:v>
                </c:pt>
              </c:numCache>
            </c:numRef>
          </c:yVal>
          <c:smooth val="1"/>
        </c:ser>
        <c:ser>
          <c:idx val="29"/>
          <c:order val="6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'!$AD$48:$AD$50</c:f>
              <c:numCache>
                <c:ptCount val="3"/>
                <c:pt idx="0">
                  <c:v>24.590504695437563</c:v>
                </c:pt>
                <c:pt idx="1">
                  <c:v>24.10990851246484</c:v>
                </c:pt>
                <c:pt idx="2">
                  <c:v>23.799813226130887</c:v>
                </c:pt>
              </c:numCache>
            </c:numRef>
          </c:yVal>
          <c:smooth val="1"/>
        </c:ser>
        <c:ser>
          <c:idx val="2"/>
          <c:order val="7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'!$AH$48:$AH$50</c:f>
              <c:numCache>
                <c:ptCount val="3"/>
                <c:pt idx="0">
                  <c:v>23.62154069432358</c:v>
                </c:pt>
                <c:pt idx="1">
                  <c:v>23.15988191853876</c:v>
                </c:pt>
                <c:pt idx="2">
                  <c:v>22.862005623766557</c:v>
                </c:pt>
              </c:numCache>
            </c:numRef>
          </c:yVal>
          <c:smooth val="1"/>
        </c:ser>
        <c:axId val="41088398"/>
        <c:axId val="34251263"/>
      </c:scatterChart>
      <c:val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Ventouse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1263"/>
        <c:crosses val="autoZero"/>
        <c:crossBetween val="midCat"/>
        <c:dispUnits/>
      </c:valAx>
      <c:valAx>
        <c:axId val="34251263"/>
        <c:scaling>
          <c:orientation val="minMax"/>
          <c:max val="32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88398"/>
        <c:crosses val="autoZero"/>
        <c:crossBetween val="midCat"/>
        <c:dispUnits/>
        <c:majorUnit val="0.5"/>
        <c:minorUnit val="0.026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la puissance utile de la chaudière GT104FF en fonction de l'altitude, et de la longueur ventouse 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2535"/>
          <c:w val="0.70475"/>
          <c:h val="0.6437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FPD!$M$78</c:f>
              <c:strCache>
                <c:ptCount val="1"/>
                <c:pt idx="0">
                  <c:v>0m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FPD!$M$79:$M$83</c:f>
              <c:numCache/>
            </c:numRef>
          </c:yVal>
          <c:smooth val="1"/>
        </c:ser>
        <c:ser>
          <c:idx val="9"/>
          <c:order val="1"/>
          <c:tx>
            <c:strRef>
              <c:f>FPD!$Q$78</c:f>
              <c:strCache>
                <c:ptCount val="1"/>
                <c:pt idx="0">
                  <c:v>400m</c:v>
                </c:pt>
              </c:strCache>
            </c:strRef>
          </c:tx>
          <c:spPr>
            <a:ln w="38100">
              <a:solidFill>
                <a:srgbClr val="CCFF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FPD!$Q$79:$Q$83</c:f>
              <c:numCache/>
            </c:numRef>
          </c:yVal>
          <c:smooth val="1"/>
        </c:ser>
        <c:ser>
          <c:idx val="11"/>
          <c:order val="2"/>
          <c:tx>
            <c:strRef>
              <c:f>FPD!$S$78</c:f>
              <c:strCache>
                <c:ptCount val="1"/>
                <c:pt idx="0">
                  <c:v>600m</c:v>
                </c:pt>
              </c:strCache>
            </c:strRef>
          </c:tx>
          <c:spPr>
            <a:ln w="38100">
              <a:solidFill>
                <a:srgbClr val="FFFF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FPD!$S$79:$S$83</c:f>
              <c:numCache/>
            </c:numRef>
          </c:yVal>
          <c:smooth val="1"/>
        </c:ser>
        <c:ser>
          <c:idx val="13"/>
          <c:order val="3"/>
          <c:tx>
            <c:strRef>
              <c:f>FPD!$U$78</c:f>
              <c:strCache>
                <c:ptCount val="1"/>
                <c:pt idx="0">
                  <c:v>800m</c:v>
                </c:pt>
              </c:strCache>
            </c:strRef>
          </c:tx>
          <c:spPr>
            <a:ln w="38100">
              <a:solidFill>
                <a:srgbClr val="FF99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FPD!$U$79:$U$83</c:f>
              <c:numCache/>
            </c:numRef>
          </c:yVal>
          <c:smooth val="1"/>
        </c:ser>
        <c:ser>
          <c:idx val="15"/>
          <c:order val="4"/>
          <c:tx>
            <c:strRef>
              <c:f>FPD!$W$78</c:f>
              <c:strCache>
                <c:ptCount val="1"/>
                <c:pt idx="0">
                  <c:v>1000m</c:v>
                </c:pt>
              </c:strCache>
            </c:strRef>
          </c:tx>
          <c:spPr>
            <a:ln w="38100">
              <a:solidFill>
                <a:srgbClr val="FFCC99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FPD!$W$79:$W$83</c:f>
              <c:numCache/>
            </c:numRef>
          </c:yVal>
          <c:smooth val="1"/>
        </c:ser>
        <c:ser>
          <c:idx val="17"/>
          <c:order val="5"/>
          <c:tx>
            <c:strRef>
              <c:f>FPD!$Y$78</c:f>
              <c:strCache>
                <c:ptCount val="1"/>
                <c:pt idx="0">
                  <c:v>1200m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FPD!$Y$79:$Y$83</c:f>
              <c:numCache/>
            </c:numRef>
          </c:yVal>
          <c:smooth val="1"/>
        </c:ser>
        <c:ser>
          <c:idx val="18"/>
          <c:order val="6"/>
          <c:tx>
            <c:strRef>
              <c:f>FPD!$Z$78</c:f>
              <c:strCache>
                <c:ptCount val="1"/>
                <c:pt idx="0">
                  <c:v>1300m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FPD!$Z$79:$Z$83</c:f>
              <c:numCache/>
            </c:numRef>
          </c:yVal>
          <c:smooth val="1"/>
        </c:ser>
        <c:ser>
          <c:idx val="19"/>
          <c:order val="7"/>
          <c:tx>
            <c:strRef>
              <c:f>FPD!$AA$78</c:f>
              <c:strCache>
                <c:ptCount val="1"/>
                <c:pt idx="0">
                  <c:v>1400m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FPD!$AA$79:$AA$83</c:f>
              <c:numCache/>
            </c:numRef>
          </c:yVal>
          <c:smooth val="1"/>
        </c:ser>
        <c:ser>
          <c:idx val="0"/>
          <c:order val="8"/>
          <c:tx>
            <c:strRef>
              <c:f>FPD!$AB$78</c:f>
              <c:strCache>
                <c:ptCount val="1"/>
                <c:pt idx="0">
                  <c:v>1500m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FPD!$AB$79:$AB$83</c:f>
              <c:numCache/>
            </c:numRef>
          </c:yVal>
          <c:smooth val="1"/>
        </c:ser>
        <c:ser>
          <c:idx val="1"/>
          <c:order val="9"/>
          <c:tx>
            <c:strRef>
              <c:f>FPD!$AC$78</c:f>
              <c:strCache>
                <c:ptCount val="1"/>
                <c:pt idx="0">
                  <c:v>1600m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FPD!$J$79:$J$83</c:f>
              <c:numCache/>
            </c:numRef>
          </c:xVal>
          <c:yVal>
            <c:numRef>
              <c:f>FPD!$AC$79:$AC$83</c:f>
              <c:numCache/>
            </c:numRef>
          </c:yVal>
          <c:smooth val="1"/>
        </c:ser>
        <c:axId val="66674774"/>
        <c:axId val="63202055"/>
      </c:scatterChart>
      <c:valAx>
        <c:axId val="66674774"/>
        <c:scaling>
          <c:orientation val="minMax"/>
          <c:max val="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longueur ventouse (m)</a:t>
                </a:r>
              </a:p>
            </c:rich>
          </c:tx>
          <c:layout>
            <c:manualLayout>
              <c:xMode val="factor"/>
              <c:yMode val="factor"/>
              <c:x val="-0.039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crossBetween val="midCat"/>
        <c:dispUnits/>
        <c:majorUnit val="0.5"/>
      </c:valAx>
      <c:valAx>
        <c:axId val="63202055"/>
        <c:scaling>
          <c:orientation val="minMax"/>
          <c:max val="26"/>
          <c:min val="2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 utile (kW)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crossBetween val="midCat"/>
        <c:dispUnits/>
        <c:majorUnit val="0.5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2875"/>
          <c:w val="0.19325"/>
          <c:h val="0.6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de la pression atmosphérique en fonction de l'altitude</a:t>
            </a:r>
          </a:p>
        </c:rich>
      </c:tx>
      <c:layout>
        <c:manualLayout>
          <c:xMode val="factor"/>
          <c:yMode val="factor"/>
          <c:x val="0.06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78"/>
          <c:w val="0.64175"/>
          <c:h val="0.6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FPD!$N$49:$S$49</c:f>
              <c:numCache/>
            </c:numRef>
          </c:xVal>
          <c:yVal>
            <c:numRef>
              <c:f>FPD!$N$50:$S$50</c:f>
              <c:numCache/>
            </c:numRef>
          </c:yVal>
          <c:smooth val="1"/>
        </c:ser>
        <c:axId val="31947584"/>
        <c:axId val="19092801"/>
      </c:scatterChart>
      <c:valAx>
        <c:axId val="31947584"/>
        <c:scaling>
          <c:orientation val="minMax"/>
          <c:max val="25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crossBetween val="midCat"/>
        <c:dispUnits/>
        <c:majorUnit val="500"/>
        <c:minorUnit val="100"/>
      </c:valAx>
      <c:valAx>
        <c:axId val="19092801"/>
        <c:scaling>
          <c:orientation val="minMax"/>
          <c:max val="1050"/>
          <c:min val="6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49475"/>
          <c:w val="0.3065"/>
          <c:h val="0.1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des brûleurs (cheminée - FF 1 m - FF 4 m - FF 7 m) en fonction de l'altitude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525"/>
          <c:w val="0.7735"/>
          <c:h val="0.8562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'!$B$39</c:f>
              <c:strCache>
                <c:ptCount val="1"/>
                <c:pt idx="0">
                  <c:v>OEN 161 LEV (cheminée)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'!$F$39:$AJ$39</c:f>
              <c:numCach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'altitude Pmax '!$B$40</c:f>
              <c:strCache>
                <c:ptCount val="1"/>
                <c:pt idx="0">
                  <c:v>OEN 161 LEV (FF 1 m)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'!$F$40:$AJ$40</c:f>
              <c:numCach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'altitude Pmax '!$B$41</c:f>
              <c:strCache>
                <c:ptCount val="1"/>
                <c:pt idx="0">
                  <c:v>OEN 161 LEV (FF 4 m)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'!$F$41:$AJ$41</c:f>
              <c:numCach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'altitude Pmax '!$B$42</c:f>
              <c:strCache>
                <c:ptCount val="1"/>
                <c:pt idx="0">
                  <c:v>OEN 161 LEV (FF 7 m)</c:v>
                </c:pt>
              </c:strCache>
            </c:strRef>
          </c:tx>
          <c:spPr>
            <a:ln w="3175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'!$F$42:$AJ$42</c:f>
              <c:numCach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'altitude Pmax '!$B$43</c:f>
              <c:strCache>
                <c:ptCount val="1"/>
                <c:pt idx="0">
                  <c:v>OEN 162 LEV (cheminée)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'!$F$43:$AJ$43</c:f>
              <c:numCache>
                <c:ptCount val="3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26.891177765892945</c:v>
                </c:pt>
                <c:pt idx="6">
                  <c:v>26.622265988234016</c:v>
                </c:pt>
                <c:pt idx="7">
                  <c:v>26.356043328351678</c:v>
                </c:pt>
                <c:pt idx="8">
                  <c:v>26.09248289506816</c:v>
                </c:pt>
                <c:pt idx="9">
                  <c:v>25.831558066117477</c:v>
                </c:pt>
                <c:pt idx="10">
                  <c:v>25.573242485456298</c:v>
                </c:pt>
                <c:pt idx="11">
                  <c:v>25.317510060601737</c:v>
                </c:pt>
                <c:pt idx="12">
                  <c:v>25.064334959995723</c:v>
                </c:pt>
                <c:pt idx="13">
                  <c:v>24.813691610395765</c:v>
                </c:pt>
                <c:pt idx="14">
                  <c:v>24.565554694291805</c:v>
                </c:pt>
                <c:pt idx="15">
                  <c:v>24.319899147348885</c:v>
                </c:pt>
                <c:pt idx="16">
                  <c:v>24.076700155875397</c:v>
                </c:pt>
                <c:pt idx="17">
                  <c:v>23.835933154316642</c:v>
                </c:pt>
                <c:pt idx="18">
                  <c:v>23.597573822773477</c:v>
                </c:pt>
                <c:pt idx="19">
                  <c:v>23.36159808454574</c:v>
                </c:pt>
                <c:pt idx="20">
                  <c:v>23.127982103700283</c:v>
                </c:pt>
                <c:pt idx="21">
                  <c:v>22.89670228266328</c:v>
                </c:pt>
                <c:pt idx="22">
                  <c:v>22.66773525983665</c:v>
                </c:pt>
                <c:pt idx="23">
                  <c:v>22.44105790723828</c:v>
                </c:pt>
                <c:pt idx="24">
                  <c:v>22.2166473281659</c:v>
                </c:pt>
                <c:pt idx="25">
                  <c:v>21.994480854884237</c:v>
                </c:pt>
                <c:pt idx="26">
                  <c:v>21.7745360463354</c:v>
                </c:pt>
                <c:pt idx="27">
                  <c:v>21.556790685872045</c:v>
                </c:pt>
                <c:pt idx="28">
                  <c:v>21.34122277901332</c:v>
                </c:pt>
                <c:pt idx="29">
                  <c:v>21.127810551223188</c:v>
                </c:pt>
                <c:pt idx="30">
                  <c:v>20.916532445710956</c:v>
                </c:pt>
              </c:numCache>
            </c:numRef>
          </c:yVal>
          <c:smooth val="1"/>
        </c:ser>
        <c:ser>
          <c:idx val="3"/>
          <c:order val="5"/>
          <c:tx>
            <c:strRef>
              <c:f>'altitude Pmax '!$B$44</c:f>
              <c:strCache>
                <c:ptCount val="1"/>
                <c:pt idx="0">
                  <c:v>OEN 162 LEV (FF 1 m)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'!$F$44:$AJ$44</c:f>
              <c:numCache>
                <c:ptCount val="3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26.981410530365956</c:v>
                </c:pt>
                <c:pt idx="4">
                  <c:v>26.7115964250623</c:v>
                </c:pt>
                <c:pt idx="5">
                  <c:v>26.444480460811675</c:v>
                </c:pt>
                <c:pt idx="6">
                  <c:v>26.180035656203557</c:v>
                </c:pt>
                <c:pt idx="7">
                  <c:v>25.918235299641523</c:v>
                </c:pt>
                <c:pt idx="8">
                  <c:v>25.659052946645104</c:v>
                </c:pt>
                <c:pt idx="9">
                  <c:v>25.40246241717865</c:v>
                </c:pt>
                <c:pt idx="10">
                  <c:v>25.148437793006867</c:v>
                </c:pt>
                <c:pt idx="11">
                  <c:v>24.896953415076798</c:v>
                </c:pt>
                <c:pt idx="12">
                  <c:v>24.64798388092603</c:v>
                </c:pt>
                <c:pt idx="13">
                  <c:v>24.40150404211677</c:v>
                </c:pt>
                <c:pt idx="14">
                  <c:v>24.157489001695602</c:v>
                </c:pt>
                <c:pt idx="15">
                  <c:v>23.915914111678646</c:v>
                </c:pt>
                <c:pt idx="16">
                  <c:v>23.67675497056186</c:v>
                </c:pt>
                <c:pt idx="17">
                  <c:v>23.43998742085624</c:v>
                </c:pt>
                <c:pt idx="18">
                  <c:v>23.205587546647674</c:v>
                </c:pt>
                <c:pt idx="19">
                  <c:v>22.9735316711812</c:v>
                </c:pt>
                <c:pt idx="20">
                  <c:v>22.74379635446939</c:v>
                </c:pt>
                <c:pt idx="21">
                  <c:v>22.516358390924694</c:v>
                </c:pt>
                <c:pt idx="22">
                  <c:v>22.291194807015447</c:v>
                </c:pt>
                <c:pt idx="23">
                  <c:v>22.06828285894529</c:v>
                </c:pt>
                <c:pt idx="24">
                  <c:v>21.847600030355842</c:v>
                </c:pt>
                <c:pt idx="25">
                  <c:v>21.62912403005228</c:v>
                </c:pt>
                <c:pt idx="26">
                  <c:v>21.412832789751757</c:v>
                </c:pt>
                <c:pt idx="27">
                  <c:v>21.19870446185424</c:v>
                </c:pt>
                <c:pt idx="28">
                  <c:v>20.9867174172357</c:v>
                </c:pt>
                <c:pt idx="29">
                  <c:v>20.77685024306334</c:v>
                </c:pt>
                <c:pt idx="30">
                  <c:v>20.569081740632708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'altitude Pmax '!$B$45</c:f>
              <c:strCache>
                <c:ptCount val="1"/>
                <c:pt idx="0">
                  <c:v>OEN 162 LEV (FF 4 m)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'!$F$45:$AJ$45</c:f>
              <c:numCache>
                <c:ptCount val="31"/>
                <c:pt idx="0">
                  <c:v>27</c:v>
                </c:pt>
                <c:pt idx="1">
                  <c:v>26.99121165805441</c:v>
                </c:pt>
                <c:pt idx="2">
                  <c:v>26.72129954147387</c:v>
                </c:pt>
                <c:pt idx="3">
                  <c:v>26.454086546059127</c:v>
                </c:pt>
                <c:pt idx="4">
                  <c:v>26.189545680598535</c:v>
                </c:pt>
                <c:pt idx="5">
                  <c:v>25.92765022379255</c:v>
                </c:pt>
                <c:pt idx="6">
                  <c:v>25.668373721554623</c:v>
                </c:pt>
                <c:pt idx="7">
                  <c:v>25.411689984339077</c:v>
                </c:pt>
                <c:pt idx="8">
                  <c:v>25.157573084495684</c:v>
                </c:pt>
                <c:pt idx="9">
                  <c:v>24.905997353650726</c:v>
                </c:pt>
                <c:pt idx="10">
                  <c:v>24.656937380114222</c:v>
                </c:pt>
                <c:pt idx="11">
                  <c:v>24.410368006313078</c:v>
                </c:pt>
                <c:pt idx="12">
                  <c:v>24.166264326249948</c:v>
                </c:pt>
                <c:pt idx="13">
                  <c:v>23.92460168298745</c:v>
                </c:pt>
                <c:pt idx="14">
                  <c:v>23.685355666157573</c:v>
                </c:pt>
                <c:pt idx="15">
                  <c:v>23.448502109495998</c:v>
                </c:pt>
                <c:pt idx="16">
                  <c:v>23.214017088401036</c:v>
                </c:pt>
                <c:pt idx="17">
                  <c:v>22.981876917517024</c:v>
                </c:pt>
                <c:pt idx="18">
                  <c:v>22.752058148341856</c:v>
                </c:pt>
                <c:pt idx="19">
                  <c:v>22.524537566858438</c:v>
                </c:pt>
                <c:pt idx="20">
                  <c:v>22.299292191189853</c:v>
                </c:pt>
                <c:pt idx="21">
                  <c:v>22.076299269277953</c:v>
                </c:pt>
                <c:pt idx="22">
                  <c:v>21.855536276585173</c:v>
                </c:pt>
                <c:pt idx="23">
                  <c:v>21.636980913819322</c:v>
                </c:pt>
                <c:pt idx="24">
                  <c:v>21.42061110468113</c:v>
                </c:pt>
                <c:pt idx="25">
                  <c:v>21.206404993634315</c:v>
                </c:pt>
                <c:pt idx="26">
                  <c:v>20.994340943697978</c:v>
                </c:pt>
                <c:pt idx="27">
                  <c:v>20.784397534260997</c:v>
                </c:pt>
                <c:pt idx="28">
                  <c:v>20.576553558918384</c:v>
                </c:pt>
                <c:pt idx="29">
                  <c:v>20.3707880233292</c:v>
                </c:pt>
                <c:pt idx="30">
                  <c:v>20.16708014309591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'altitude Pmax '!$B$46</c:f>
              <c:strCache>
                <c:ptCount val="1"/>
                <c:pt idx="0">
                  <c:v>OEN 162 LEV (FF 7 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'!$F$46:$AJ$46</c:f>
              <c:numCache>
                <c:ptCount val="31"/>
                <c:pt idx="0">
                  <c:v>26.913189707436764</c:v>
                </c:pt>
                <c:pt idx="1">
                  <c:v>26.644057810362394</c:v>
                </c:pt>
                <c:pt idx="2">
                  <c:v>26.37761723225877</c:v>
                </c:pt>
                <c:pt idx="3">
                  <c:v>26.11384105993618</c:v>
                </c:pt>
                <c:pt idx="4">
                  <c:v>25.852702649336823</c:v>
                </c:pt>
                <c:pt idx="5">
                  <c:v>25.59417562284345</c:v>
                </c:pt>
                <c:pt idx="6">
                  <c:v>25.338233866615013</c:v>
                </c:pt>
                <c:pt idx="7">
                  <c:v>25.084851527948867</c:v>
                </c:pt>
                <c:pt idx="8">
                  <c:v>24.834003012669378</c:v>
                </c:pt>
                <c:pt idx="9">
                  <c:v>24.585662982542683</c:v>
                </c:pt>
                <c:pt idx="10">
                  <c:v>24.339806352717257</c:v>
                </c:pt>
                <c:pt idx="11">
                  <c:v>24.09640828919008</c:v>
                </c:pt>
                <c:pt idx="12">
                  <c:v>23.855444206298184</c:v>
                </c:pt>
                <c:pt idx="13">
                  <c:v>23.6168897642352</c:v>
                </c:pt>
                <c:pt idx="14">
                  <c:v>23.38072086659285</c:v>
                </c:pt>
                <c:pt idx="15">
                  <c:v>23.14691365792692</c:v>
                </c:pt>
                <c:pt idx="16">
                  <c:v>22.91544452134765</c:v>
                </c:pt>
                <c:pt idx="17">
                  <c:v>22.68629007613417</c:v>
                </c:pt>
                <c:pt idx="18">
                  <c:v>22.459427175372827</c:v>
                </c:pt>
                <c:pt idx="19">
                  <c:v>22.234832903619104</c:v>
                </c:pt>
                <c:pt idx="20">
                  <c:v>22.01248457458291</c:v>
                </c:pt>
                <c:pt idx="21">
                  <c:v>21.79235972883708</c:v>
                </c:pt>
                <c:pt idx="22">
                  <c:v>21.574436131548712</c:v>
                </c:pt>
                <c:pt idx="23">
                  <c:v>21.35869177023322</c:v>
                </c:pt>
                <c:pt idx="24">
                  <c:v>21.145104852530892</c:v>
                </c:pt>
                <c:pt idx="25">
                  <c:v>20.933653804005584</c:v>
                </c:pt>
                <c:pt idx="26">
                  <c:v>20.724317265965528</c:v>
                </c:pt>
                <c:pt idx="27">
                  <c:v>20.517074093305872</c:v>
                </c:pt>
                <c:pt idx="28">
                  <c:v>20.311903352372813</c:v>
                </c:pt>
                <c:pt idx="29">
                  <c:v>20.108784318849086</c:v>
                </c:pt>
                <c:pt idx="30">
                  <c:v>19.907696475660593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'altitude Pmax '!$B$47</c:f>
              <c:strCache>
                <c:ptCount val="1"/>
                <c:pt idx="0">
                  <c:v>OEN 163 LEV (cheminée)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'!$F$47:$AJ$47</c:f>
              <c:numCache>
                <c:ptCount val="31"/>
                <c:pt idx="0">
                  <c:v>31.935024344537958</c:v>
                </c:pt>
                <c:pt idx="1">
                  <c:v>31.615674101092576</c:v>
                </c:pt>
                <c:pt idx="2">
                  <c:v>31.29951736008165</c:v>
                </c:pt>
                <c:pt idx="3">
                  <c:v>30.986522186480833</c:v>
                </c:pt>
                <c:pt idx="4">
                  <c:v>30.676656964616026</c:v>
                </c:pt>
                <c:pt idx="5">
                  <c:v>30.36989039496986</c:v>
                </c:pt>
                <c:pt idx="6">
                  <c:v>30.066191491020167</c:v>
                </c:pt>
                <c:pt idx="7">
                  <c:v>29.765529576109962</c:v>
                </c:pt>
                <c:pt idx="8">
                  <c:v>29.467874280348862</c:v>
                </c:pt>
                <c:pt idx="9">
                  <c:v>29.17319553754537</c:v>
                </c:pt>
                <c:pt idx="10">
                  <c:v>28.881463582169918</c:v>
                </c:pt>
                <c:pt idx="11">
                  <c:v>28.59264894634822</c:v>
                </c:pt>
                <c:pt idx="12">
                  <c:v>28.30672245688474</c:v>
                </c:pt>
                <c:pt idx="13">
                  <c:v>28.02365523231589</c:v>
                </c:pt>
                <c:pt idx="14">
                  <c:v>27.74341867999273</c:v>
                </c:pt>
                <c:pt idx="15">
                  <c:v>27.465984493192803</c:v>
                </c:pt>
                <c:pt idx="16">
                  <c:v>27.19132464826087</c:v>
                </c:pt>
                <c:pt idx="17">
                  <c:v>26.919411401778262</c:v>
                </c:pt>
                <c:pt idx="18">
                  <c:v>26.65021728776048</c:v>
                </c:pt>
                <c:pt idx="19">
                  <c:v>26.383715114882875</c:v>
                </c:pt>
                <c:pt idx="20">
                  <c:v>26.119877963734048</c:v>
                </c:pt>
                <c:pt idx="21">
                  <c:v>25.858679184096708</c:v>
                </c:pt>
                <c:pt idx="22">
                  <c:v>25.60009239225574</c:v>
                </c:pt>
                <c:pt idx="23">
                  <c:v>25.344091468333183</c:v>
                </c:pt>
                <c:pt idx="24">
                  <c:v>25.09065055364985</c:v>
                </c:pt>
                <c:pt idx="25">
                  <c:v>24.839744048113353</c:v>
                </c:pt>
                <c:pt idx="26">
                  <c:v>24.591346607632218</c:v>
                </c:pt>
                <c:pt idx="27">
                  <c:v>24.345433141555894</c:v>
                </c:pt>
                <c:pt idx="28">
                  <c:v>24.101978810140334</c:v>
                </c:pt>
                <c:pt idx="29">
                  <c:v>23.860959022038934</c:v>
                </c:pt>
                <c:pt idx="30">
                  <c:v>23.622349431818545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'altitude Pmax '!$B$48</c:f>
              <c:strCache>
                <c:ptCount val="1"/>
                <c:pt idx="0">
                  <c:v>OEN 163 LEV (FF 1 m)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'!$F$48:$AJ$48</c:f>
              <c:numCache>
                <c:ptCount val="31"/>
                <c:pt idx="0">
                  <c:v>31.298445786175073</c:v>
                </c:pt>
                <c:pt idx="1">
                  <c:v>30.98546132831332</c:v>
                </c:pt>
                <c:pt idx="2">
                  <c:v>30.675606715030188</c:v>
                </c:pt>
                <c:pt idx="3">
                  <c:v>30.368850647879885</c:v>
                </c:pt>
                <c:pt idx="4">
                  <c:v>30.065162141401085</c:v>
                </c:pt>
                <c:pt idx="5">
                  <c:v>29.764510519987073</c:v>
                </c:pt>
                <c:pt idx="6">
                  <c:v>29.4668654147872</c:v>
                </c:pt>
                <c:pt idx="7">
                  <c:v>29.17219676063933</c:v>
                </c:pt>
                <c:pt idx="8">
                  <c:v>28.880474793032935</c:v>
                </c:pt>
                <c:pt idx="9">
                  <c:v>28.591670045102607</c:v>
                </c:pt>
                <c:pt idx="10">
                  <c:v>28.305753344651578</c:v>
                </c:pt>
                <c:pt idx="11">
                  <c:v>28.02269581120506</c:v>
                </c:pt>
                <c:pt idx="12">
                  <c:v>27.742468853093012</c:v>
                </c:pt>
                <c:pt idx="13">
                  <c:v>27.465044164562084</c:v>
                </c:pt>
                <c:pt idx="14">
                  <c:v>27.19039372291646</c:v>
                </c:pt>
                <c:pt idx="15">
                  <c:v>26.918489785687296</c:v>
                </c:pt>
                <c:pt idx="16">
                  <c:v>26.64930488783042</c:v>
                </c:pt>
                <c:pt idx="17">
                  <c:v>26.38281183895212</c:v>
                </c:pt>
                <c:pt idx="18">
                  <c:v>26.118983720562596</c:v>
                </c:pt>
                <c:pt idx="19">
                  <c:v>25.857793883356972</c:v>
                </c:pt>
                <c:pt idx="20">
                  <c:v>25.5992159445234</c:v>
                </c:pt>
                <c:pt idx="21">
                  <c:v>25.343223785078166</c:v>
                </c:pt>
                <c:pt idx="22">
                  <c:v>25.08979154722739</c:v>
                </c:pt>
                <c:pt idx="23">
                  <c:v>24.83889363175511</c:v>
                </c:pt>
                <c:pt idx="24">
                  <c:v>24.590504695437563</c:v>
                </c:pt>
                <c:pt idx="25">
                  <c:v>24.344599648483186</c:v>
                </c:pt>
                <c:pt idx="26">
                  <c:v>24.101153651998352</c:v>
                </c:pt>
                <c:pt idx="27">
                  <c:v>23.860142115478368</c:v>
                </c:pt>
                <c:pt idx="28">
                  <c:v>23.62154069432358</c:v>
                </c:pt>
                <c:pt idx="29">
                  <c:v>23.385325287380347</c:v>
                </c:pt>
                <c:pt idx="30">
                  <c:v>23.151472034506547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'altitude Pmax '!$B$49</c:f>
              <c:strCache>
                <c:ptCount val="1"/>
                <c:pt idx="0">
                  <c:v>OEN 163 LEV (FF 4 m)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'!$F$49:$AJ$49</c:f>
              <c:numCache>
                <c:ptCount val="31"/>
                <c:pt idx="0">
                  <c:v>30.686749777324746</c:v>
                </c:pt>
                <c:pt idx="1">
                  <c:v>30.379882279551495</c:v>
                </c:pt>
                <c:pt idx="2">
                  <c:v>30.07608345675598</c:v>
                </c:pt>
                <c:pt idx="3">
                  <c:v>29.77532262218842</c:v>
                </c:pt>
                <c:pt idx="4">
                  <c:v>29.477569395966537</c:v>
                </c:pt>
                <c:pt idx="5">
                  <c:v>29.182793702006872</c:v>
                </c:pt>
                <c:pt idx="6">
                  <c:v>28.890965764986802</c:v>
                </c:pt>
                <c:pt idx="7">
                  <c:v>28.602056107336935</c:v>
                </c:pt>
                <c:pt idx="8">
                  <c:v>28.316035546263564</c:v>
                </c:pt>
                <c:pt idx="9">
                  <c:v>28.032875190800926</c:v>
                </c:pt>
                <c:pt idx="10">
                  <c:v>27.752546438892914</c:v>
                </c:pt>
                <c:pt idx="11">
                  <c:v>27.47502097450399</c:v>
                </c:pt>
                <c:pt idx="12">
                  <c:v>27.200270764758947</c:v>
                </c:pt>
                <c:pt idx="13">
                  <c:v>26.92826805711136</c:v>
                </c:pt>
                <c:pt idx="14">
                  <c:v>26.658985376540244</c:v>
                </c:pt>
                <c:pt idx="15">
                  <c:v>26.392395522774844</c:v>
                </c:pt>
                <c:pt idx="16">
                  <c:v>26.12847156754709</c:v>
                </c:pt>
                <c:pt idx="17">
                  <c:v>25.867186851871622</c:v>
                </c:pt>
                <c:pt idx="18">
                  <c:v>25.608514983352904</c:v>
                </c:pt>
                <c:pt idx="19">
                  <c:v>25.352429833519377</c:v>
                </c:pt>
                <c:pt idx="20">
                  <c:v>25.09890553518418</c:v>
                </c:pt>
                <c:pt idx="21">
                  <c:v>24.84791647983234</c:v>
                </c:pt>
                <c:pt idx="22">
                  <c:v>24.599437315034017</c:v>
                </c:pt>
                <c:pt idx="23">
                  <c:v>24.353442941883674</c:v>
                </c:pt>
                <c:pt idx="24">
                  <c:v>24.10990851246484</c:v>
                </c:pt>
                <c:pt idx="25">
                  <c:v>23.868809427340192</c:v>
                </c:pt>
                <c:pt idx="26">
                  <c:v>23.63012133306679</c:v>
                </c:pt>
                <c:pt idx="27">
                  <c:v>23.39382011973612</c:v>
                </c:pt>
                <c:pt idx="28">
                  <c:v>23.15988191853876</c:v>
                </c:pt>
                <c:pt idx="29">
                  <c:v>22.928283099353372</c:v>
                </c:pt>
                <c:pt idx="30">
                  <c:v>22.69900026835984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'altitude Pmax '!$B$50</c:f>
              <c:strCache>
                <c:ptCount val="1"/>
                <c:pt idx="0">
                  <c:v>OEN 163 LEV (FF 7 m)</c:v>
                </c:pt>
              </c:strCache>
            </c:strRef>
          </c:tx>
          <c:spPr>
            <a:ln w="3175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'!$F$50:$AJ$50</c:f>
              <c:numCache>
                <c:ptCount val="31"/>
                <c:pt idx="0">
                  <c:v>30.29206489272893</c:v>
                </c:pt>
                <c:pt idx="1">
                  <c:v>29.989144243801643</c:v>
                </c:pt>
                <c:pt idx="2">
                  <c:v>29.689252801363622</c:v>
                </c:pt>
                <c:pt idx="3">
                  <c:v>29.392360273349986</c:v>
                </c:pt>
                <c:pt idx="4">
                  <c:v>29.098436670616486</c:v>
                </c:pt>
                <c:pt idx="5">
                  <c:v>28.80745230391032</c:v>
                </c:pt>
                <c:pt idx="6">
                  <c:v>28.519377780871217</c:v>
                </c:pt>
                <c:pt idx="7">
                  <c:v>28.234184003062506</c:v>
                </c:pt>
                <c:pt idx="8">
                  <c:v>27.95184216303188</c:v>
                </c:pt>
                <c:pt idx="9">
                  <c:v>27.67232374140156</c:v>
                </c:pt>
                <c:pt idx="10">
                  <c:v>27.39560050398754</c:v>
                </c:pt>
                <c:pt idx="11">
                  <c:v>27.121644498947667</c:v>
                </c:pt>
                <c:pt idx="12">
                  <c:v>26.850428053958193</c:v>
                </c:pt>
                <c:pt idx="13">
                  <c:v>26.58192377341861</c:v>
                </c:pt>
                <c:pt idx="14">
                  <c:v>26.31610453568442</c:v>
                </c:pt>
                <c:pt idx="15">
                  <c:v>26.05294349032758</c:v>
                </c:pt>
                <c:pt idx="16">
                  <c:v>25.792414055424302</c:v>
                </c:pt>
                <c:pt idx="17">
                  <c:v>25.534489914870058</c:v>
                </c:pt>
                <c:pt idx="18">
                  <c:v>25.279145015721358</c:v>
                </c:pt>
                <c:pt idx="19">
                  <c:v>25.026353565564143</c:v>
                </c:pt>
                <c:pt idx="20">
                  <c:v>24.776090029908502</c:v>
                </c:pt>
                <c:pt idx="21">
                  <c:v>24.528329129609414</c:v>
                </c:pt>
                <c:pt idx="22">
                  <c:v>24.28304583831332</c:v>
                </c:pt>
                <c:pt idx="23">
                  <c:v>24.04021537993019</c:v>
                </c:pt>
                <c:pt idx="24">
                  <c:v>23.799813226130887</c:v>
                </c:pt>
                <c:pt idx="25">
                  <c:v>23.56181509386958</c:v>
                </c:pt>
                <c:pt idx="26">
                  <c:v>23.326196942930885</c:v>
                </c:pt>
                <c:pt idx="27">
                  <c:v>23.092934973501574</c:v>
                </c:pt>
                <c:pt idx="28">
                  <c:v>22.862005623766557</c:v>
                </c:pt>
                <c:pt idx="29">
                  <c:v>22.63338556752889</c:v>
                </c:pt>
                <c:pt idx="30">
                  <c:v>22.407051711853605</c:v>
                </c:pt>
              </c:numCache>
            </c:numRef>
          </c:yVal>
          <c:smooth val="1"/>
        </c:ser>
        <c:axId val="37617482"/>
        <c:axId val="3013019"/>
      </c:scatterChart>
      <c:valAx>
        <c:axId val="3761748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3019"/>
        <c:crosses val="autoZero"/>
        <c:crossBetween val="midCat"/>
        <c:dispUnits/>
        <c:majorUnit val="200"/>
      </c:valAx>
      <c:valAx>
        <c:axId val="3013019"/>
        <c:scaling>
          <c:orientation val="minMax"/>
          <c:max val="33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482"/>
        <c:crosses val="autoZero"/>
        <c:crossBetween val="midCat"/>
        <c:dispUnits/>
        <c:majorUnit val="0.5"/>
        <c:minorUnit val="0.026"/>
      </c:valAx>
      <c:spPr>
        <a:noFill/>
      </c:spPr>
    </c:plotArea>
    <c:legend>
      <c:legendPos val="r"/>
      <c:layout>
        <c:manualLayout>
          <c:xMode val="edge"/>
          <c:yMode val="edge"/>
          <c:x val="0.797"/>
          <c:y val="0.303"/>
          <c:w val="0.19525"/>
          <c:h val="0.5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des brûleurs (cheminée) en fonction de l'altitude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7"/>
          <c:w val="0.78775"/>
          <c:h val="0.85375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'!$B$39</c:f>
              <c:strCache>
                <c:ptCount val="1"/>
                <c:pt idx="0">
                  <c:v>OEN 161 LEV (cheminée)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'!$F$39:$AJ$39</c:f>
              <c:numCache>
                <c:ptCount val="31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21</c:v>
                </c:pt>
                <c:pt idx="23">
                  <c:v>21</c:v>
                </c:pt>
                <c:pt idx="24">
                  <c:v>21</c:v>
                </c:pt>
                <c:pt idx="25">
                  <c:v>21</c:v>
                </c:pt>
                <c:pt idx="26">
                  <c:v>21</c:v>
                </c:pt>
                <c:pt idx="27">
                  <c:v>21</c:v>
                </c:pt>
                <c:pt idx="28">
                  <c:v>21</c:v>
                </c:pt>
                <c:pt idx="29">
                  <c:v>21</c:v>
                </c:pt>
                <c:pt idx="30">
                  <c:v>21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'altitude Pmax '!$B$43</c:f>
              <c:strCache>
                <c:ptCount val="1"/>
                <c:pt idx="0">
                  <c:v>OEN 162 LEV (cheminée)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'!$F$43:$AJ$43</c:f>
              <c:numCache>
                <c:ptCount val="31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26.891177765892945</c:v>
                </c:pt>
                <c:pt idx="6">
                  <c:v>26.622265988234016</c:v>
                </c:pt>
                <c:pt idx="7">
                  <c:v>26.356043328351678</c:v>
                </c:pt>
                <c:pt idx="8">
                  <c:v>26.09248289506816</c:v>
                </c:pt>
                <c:pt idx="9">
                  <c:v>25.831558066117477</c:v>
                </c:pt>
                <c:pt idx="10">
                  <c:v>25.573242485456298</c:v>
                </c:pt>
                <c:pt idx="11">
                  <c:v>25.317510060601737</c:v>
                </c:pt>
                <c:pt idx="12">
                  <c:v>25.064334959995723</c:v>
                </c:pt>
                <c:pt idx="13">
                  <c:v>24.813691610395765</c:v>
                </c:pt>
                <c:pt idx="14">
                  <c:v>24.565554694291805</c:v>
                </c:pt>
                <c:pt idx="15">
                  <c:v>24.319899147348885</c:v>
                </c:pt>
                <c:pt idx="16">
                  <c:v>24.076700155875397</c:v>
                </c:pt>
                <c:pt idx="17">
                  <c:v>23.835933154316642</c:v>
                </c:pt>
                <c:pt idx="18">
                  <c:v>23.597573822773477</c:v>
                </c:pt>
                <c:pt idx="19">
                  <c:v>23.36159808454574</c:v>
                </c:pt>
                <c:pt idx="20">
                  <c:v>23.127982103700283</c:v>
                </c:pt>
                <c:pt idx="21">
                  <c:v>22.89670228266328</c:v>
                </c:pt>
                <c:pt idx="22">
                  <c:v>22.66773525983665</c:v>
                </c:pt>
                <c:pt idx="23">
                  <c:v>22.44105790723828</c:v>
                </c:pt>
                <c:pt idx="24">
                  <c:v>22.2166473281659</c:v>
                </c:pt>
                <c:pt idx="25">
                  <c:v>21.994480854884237</c:v>
                </c:pt>
                <c:pt idx="26">
                  <c:v>21.7745360463354</c:v>
                </c:pt>
                <c:pt idx="27">
                  <c:v>21.556790685872045</c:v>
                </c:pt>
                <c:pt idx="28">
                  <c:v>21.34122277901332</c:v>
                </c:pt>
                <c:pt idx="29">
                  <c:v>21.127810551223188</c:v>
                </c:pt>
                <c:pt idx="30">
                  <c:v>20.916532445710956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'altitude Pmax '!$B$47</c:f>
              <c:strCache>
                <c:ptCount val="1"/>
                <c:pt idx="0">
                  <c:v>OEN 163 LEV (cheminée)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'altitude Pmax '!$F$38:$AJ$38</c:f>
              <c:numCache>
                <c:ptCount val="31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xVal>
          <c:yVal>
            <c:numRef>
              <c:f>'altitude Pmax '!$F$47:$AJ$47</c:f>
              <c:numCache>
                <c:ptCount val="31"/>
                <c:pt idx="0">
                  <c:v>31.935024344537958</c:v>
                </c:pt>
                <c:pt idx="1">
                  <c:v>31.615674101092576</c:v>
                </c:pt>
                <c:pt idx="2">
                  <c:v>31.29951736008165</c:v>
                </c:pt>
                <c:pt idx="3">
                  <c:v>30.986522186480833</c:v>
                </c:pt>
                <c:pt idx="4">
                  <c:v>30.676656964616026</c:v>
                </c:pt>
                <c:pt idx="5">
                  <c:v>30.36989039496986</c:v>
                </c:pt>
                <c:pt idx="6">
                  <c:v>30.066191491020167</c:v>
                </c:pt>
                <c:pt idx="7">
                  <c:v>29.765529576109962</c:v>
                </c:pt>
                <c:pt idx="8">
                  <c:v>29.467874280348862</c:v>
                </c:pt>
                <c:pt idx="9">
                  <c:v>29.17319553754537</c:v>
                </c:pt>
                <c:pt idx="10">
                  <c:v>28.881463582169918</c:v>
                </c:pt>
                <c:pt idx="11">
                  <c:v>28.59264894634822</c:v>
                </c:pt>
                <c:pt idx="12">
                  <c:v>28.30672245688474</c:v>
                </c:pt>
                <c:pt idx="13">
                  <c:v>28.02365523231589</c:v>
                </c:pt>
                <c:pt idx="14">
                  <c:v>27.74341867999273</c:v>
                </c:pt>
                <c:pt idx="15">
                  <c:v>27.465984493192803</c:v>
                </c:pt>
                <c:pt idx="16">
                  <c:v>27.19132464826087</c:v>
                </c:pt>
                <c:pt idx="17">
                  <c:v>26.919411401778262</c:v>
                </c:pt>
                <c:pt idx="18">
                  <c:v>26.65021728776048</c:v>
                </c:pt>
                <c:pt idx="19">
                  <c:v>26.383715114882875</c:v>
                </c:pt>
                <c:pt idx="20">
                  <c:v>26.119877963734048</c:v>
                </c:pt>
                <c:pt idx="21">
                  <c:v>25.858679184096708</c:v>
                </c:pt>
                <c:pt idx="22">
                  <c:v>25.60009239225574</c:v>
                </c:pt>
                <c:pt idx="23">
                  <c:v>25.344091468333183</c:v>
                </c:pt>
                <c:pt idx="24">
                  <c:v>25.09065055364985</c:v>
                </c:pt>
                <c:pt idx="25">
                  <c:v>24.839744048113353</c:v>
                </c:pt>
                <c:pt idx="26">
                  <c:v>24.591346607632218</c:v>
                </c:pt>
                <c:pt idx="27">
                  <c:v>24.345433141555894</c:v>
                </c:pt>
                <c:pt idx="28">
                  <c:v>24.101978810140334</c:v>
                </c:pt>
                <c:pt idx="29">
                  <c:v>23.860959022038934</c:v>
                </c:pt>
                <c:pt idx="30">
                  <c:v>23.622349431818545</c:v>
                </c:pt>
              </c:numCache>
            </c:numRef>
          </c:yVal>
          <c:smooth val="1"/>
        </c:ser>
        <c:axId val="27117172"/>
        <c:axId val="42727957"/>
      </c:scatterChart>
      <c:valAx>
        <c:axId val="27117172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7957"/>
        <c:crosses val="autoZero"/>
        <c:crossBetween val="midCat"/>
        <c:dispUnits/>
        <c:majorUnit val="200"/>
      </c:valAx>
      <c:valAx>
        <c:axId val="42727957"/>
        <c:scaling>
          <c:orientation val="minMax"/>
          <c:max val="33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17172"/>
        <c:crosses val="autoZero"/>
        <c:crossBetween val="midCat"/>
        <c:dispUnits/>
        <c:majorUnit val="0.5"/>
        <c:minorUnit val="0.026"/>
      </c:valAx>
      <c:spPr>
        <a:noFill/>
      </c:spPr>
    </c:plotArea>
    <c:legend>
      <c:legendPos val="r"/>
      <c:layout>
        <c:manualLayout>
          <c:xMode val="edge"/>
          <c:yMode val="edge"/>
          <c:x val="0.8145"/>
          <c:y val="0.29325"/>
          <c:w val="0.1855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5"/>
          <c:w val="0.8115"/>
          <c:h val="0.971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'!$F$40:$F$42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'altitude Pmax '!$G$38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'!$G$40:$G$42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'altitude Pmax '!$H$38</c:f>
              <c:strCache>
                <c:ptCount val="1"/>
                <c:pt idx="0">
                  <c:v>200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'!$H$40:$H$42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'altitude Pmax '!$I$38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'!$I$40:$I$42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'!$J$40:$J$42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'altitude Pmax '!$K$38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'!$K$40:$K$42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'altitude Pmax '!$L$38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'!$L$40:$L$42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'altitude Pmax '!$M$38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'!$M$40:$M$42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'!$N$40:$N$42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'altitude Pmax '!$O$38</c:f>
              <c:strCache>
                <c:ptCount val="1"/>
                <c:pt idx="0">
                  <c:v>900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'!$O$40:$O$42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'altitude Pmax '!$P$38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'!$P$40:$P$42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'altitude Pmax '!$Q$38</c:f>
              <c:strCache>
                <c:ptCount val="1"/>
                <c:pt idx="0">
                  <c:v>1100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'!$Q$40:$Q$42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'!$R$40:$R$42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8"/>
          <c:order val="13"/>
          <c:tx>
            <c:strRef>
              <c:f>'altitude Pmax '!$S$38</c:f>
              <c:strCache>
                <c:ptCount val="1"/>
                <c:pt idx="0">
                  <c:v>1300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'!$S$40:$S$42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9"/>
          <c:order val="14"/>
          <c:tx>
            <c:strRef>
              <c:f>'altitude Pmax '!$T$38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'!$T$40:$T$42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0"/>
          <c:order val="15"/>
          <c:tx>
            <c:strRef>
              <c:f>'altitude Pmax '!$U$38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'!$U$40:$U$42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1"/>
          <c:order val="16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'!$V$40:$V$42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2"/>
          <c:order val="17"/>
          <c:tx>
            <c:strRef>
              <c:f>'altitude Pmax '!$W$38</c:f>
              <c:strCache>
                <c:ptCount val="1"/>
                <c:pt idx="0">
                  <c:v>1700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'!$W$40:$W$42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3"/>
          <c:order val="18"/>
          <c:tx>
            <c:strRef>
              <c:f>'altitude Pmax '!$X$38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'!$X$40:$X$42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4"/>
          <c:order val="19"/>
          <c:tx>
            <c:strRef>
              <c:f>'altitude Pmax '!$Y$38</c:f>
              <c:strCache>
                <c:ptCount val="1"/>
                <c:pt idx="0">
                  <c:v>1900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'!$Y$40:$Y$42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5"/>
          <c:order val="20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'!$Z$40:$Z$42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6"/>
          <c:order val="21"/>
          <c:tx>
            <c:strRef>
              <c:f>'altitude Pmax '!$AA$38</c:f>
              <c:strCache>
                <c:ptCount val="1"/>
                <c:pt idx="0">
                  <c:v>2100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'!$AA$40:$AA$42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7"/>
          <c:order val="22"/>
          <c:tx>
            <c:strRef>
              <c:f>'altitude Pmax '!$AB$38</c:f>
              <c:strCache>
                <c:ptCount val="1"/>
                <c:pt idx="0">
                  <c:v>2200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'!$AB$40:$AB$42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8"/>
          <c:order val="23"/>
          <c:tx>
            <c:strRef>
              <c:f>'altitude Pmax '!$AC$38</c:f>
              <c:strCache>
                <c:ptCount val="1"/>
                <c:pt idx="0">
                  <c:v>2300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'!$AC$40:$AC$42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9"/>
          <c:order val="24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'!$AD$40:$AD$42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30"/>
          <c:order val="25"/>
          <c:tx>
            <c:strRef>
              <c:f>'altitude Pmax '!$AE$38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'!$AE$40:$AE$42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0"/>
          <c:order val="26"/>
          <c:tx>
            <c:strRef>
              <c:f>'altitude Pmax '!$AF$38</c:f>
              <c:strCache>
                <c:ptCount val="1"/>
                <c:pt idx="0">
                  <c:v>2600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'!$AF$40:$AF$42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"/>
          <c:order val="27"/>
          <c:tx>
            <c:strRef>
              <c:f>'altitude Pmax '!$AG$38</c:f>
              <c:strCache>
                <c:ptCount val="1"/>
                <c:pt idx="0">
                  <c:v>2700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'!$AG$40:$AG$42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"/>
          <c:order val="28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'!$AH$40:$AH$42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3"/>
          <c:order val="29"/>
          <c:tx>
            <c:strRef>
              <c:f>'altitude Pmax '!$AI$38</c:f>
              <c:strCache>
                <c:ptCount val="1"/>
                <c:pt idx="0">
                  <c:v>2900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'!$AI$40:$AI$42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4"/>
          <c:order val="30"/>
          <c:tx>
            <c:strRef>
              <c:f>'altitude Pmax '!$AJ$38</c:f>
              <c:strCache>
                <c:ptCount val="1"/>
                <c:pt idx="0">
                  <c:v>3000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'!$AJ$40:$AJ$42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axId val="49007294"/>
        <c:axId val="38412463"/>
      </c:scatterChart>
      <c:val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2463"/>
        <c:crosses val="autoZero"/>
        <c:crossBetween val="midCat"/>
        <c:dispUnits/>
      </c:valAx>
      <c:valAx>
        <c:axId val="38412463"/>
        <c:scaling>
          <c:orientation val="minMax"/>
          <c:max val="21.5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294"/>
        <c:crosses val="autoZero"/>
        <c:crossBetween val="midCat"/>
        <c:dispUnits/>
        <c:majorUnit val="0.5"/>
        <c:minorUnit val="0.02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5"/>
          <c:w val="0.8115"/>
          <c:h val="0.971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'!$F$44:$F$46</c:f>
              <c:numCache>
                <c:ptCount val="3"/>
                <c:pt idx="0">
                  <c:v>27</c:v>
                </c:pt>
                <c:pt idx="1">
                  <c:v>27</c:v>
                </c:pt>
                <c:pt idx="2">
                  <c:v>26.913189707436764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'altitude Pmax '!$G$38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'!$G$44:$G$46</c:f>
              <c:numCache>
                <c:ptCount val="3"/>
                <c:pt idx="0">
                  <c:v>27</c:v>
                </c:pt>
                <c:pt idx="1">
                  <c:v>26.99121165805441</c:v>
                </c:pt>
                <c:pt idx="2">
                  <c:v>26.644057810362394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'altitude Pmax '!$H$38</c:f>
              <c:strCache>
                <c:ptCount val="1"/>
                <c:pt idx="0">
                  <c:v>200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'!$H$44:$H$46</c:f>
              <c:numCache>
                <c:ptCount val="3"/>
                <c:pt idx="0">
                  <c:v>27</c:v>
                </c:pt>
                <c:pt idx="1">
                  <c:v>26.72129954147387</c:v>
                </c:pt>
                <c:pt idx="2">
                  <c:v>26.37761723225877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'altitude Pmax '!$I$38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'!$I$44:$I$46</c:f>
              <c:numCache>
                <c:ptCount val="3"/>
                <c:pt idx="0">
                  <c:v>26.981410530365956</c:v>
                </c:pt>
                <c:pt idx="1">
                  <c:v>26.454086546059127</c:v>
                </c:pt>
                <c:pt idx="2">
                  <c:v>26.11384105993618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'!$J$44:$J$46</c:f>
              <c:numCache>
                <c:ptCount val="3"/>
                <c:pt idx="0">
                  <c:v>26.7115964250623</c:v>
                </c:pt>
                <c:pt idx="1">
                  <c:v>26.189545680598535</c:v>
                </c:pt>
                <c:pt idx="2">
                  <c:v>25.852702649336823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'altitude Pmax '!$K$38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'!$K$44:$K$46</c:f>
              <c:numCache>
                <c:ptCount val="3"/>
                <c:pt idx="0">
                  <c:v>26.444480460811675</c:v>
                </c:pt>
                <c:pt idx="1">
                  <c:v>25.92765022379255</c:v>
                </c:pt>
                <c:pt idx="2">
                  <c:v>25.59417562284345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'altitude Pmax '!$L$38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'!$L$44:$L$46</c:f>
              <c:numCache>
                <c:ptCount val="3"/>
                <c:pt idx="0">
                  <c:v>26.180035656203557</c:v>
                </c:pt>
                <c:pt idx="1">
                  <c:v>25.668373721554623</c:v>
                </c:pt>
                <c:pt idx="2">
                  <c:v>25.338233866615013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'altitude Pmax '!$M$38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'!$M$44:$M$46</c:f>
              <c:numCache>
                <c:ptCount val="3"/>
                <c:pt idx="0">
                  <c:v>25.918235299641523</c:v>
                </c:pt>
                <c:pt idx="1">
                  <c:v>25.411689984339077</c:v>
                </c:pt>
                <c:pt idx="2">
                  <c:v>25.084851527948867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'!$N$44:$N$46</c:f>
              <c:numCache>
                <c:ptCount val="3"/>
                <c:pt idx="0">
                  <c:v>25.659052946645104</c:v>
                </c:pt>
                <c:pt idx="1">
                  <c:v>25.157573084495684</c:v>
                </c:pt>
                <c:pt idx="2">
                  <c:v>24.834003012669378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'altitude Pmax '!$O$38</c:f>
              <c:strCache>
                <c:ptCount val="1"/>
                <c:pt idx="0">
                  <c:v>900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'!$O$44:$O$46</c:f>
              <c:numCache>
                <c:ptCount val="3"/>
                <c:pt idx="0">
                  <c:v>25.40246241717865</c:v>
                </c:pt>
                <c:pt idx="1">
                  <c:v>24.905997353650726</c:v>
                </c:pt>
                <c:pt idx="2">
                  <c:v>24.585662982542683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'altitude Pmax '!$P$38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'!$P$44:$P$46</c:f>
              <c:numCache>
                <c:ptCount val="3"/>
                <c:pt idx="0">
                  <c:v>25.148437793006867</c:v>
                </c:pt>
                <c:pt idx="1">
                  <c:v>24.656937380114222</c:v>
                </c:pt>
                <c:pt idx="2">
                  <c:v>24.339806352717257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'altitude Pmax '!$Q$38</c:f>
              <c:strCache>
                <c:ptCount val="1"/>
                <c:pt idx="0">
                  <c:v>1100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'!$Q$44:$Q$46</c:f>
              <c:numCache>
                <c:ptCount val="3"/>
                <c:pt idx="0">
                  <c:v>24.896953415076798</c:v>
                </c:pt>
                <c:pt idx="1">
                  <c:v>24.410368006313078</c:v>
                </c:pt>
                <c:pt idx="2">
                  <c:v>24.09640828919008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'!$R$44:$R$46</c:f>
              <c:numCache>
                <c:ptCount val="3"/>
                <c:pt idx="0">
                  <c:v>24.64798388092603</c:v>
                </c:pt>
                <c:pt idx="1">
                  <c:v>24.166264326249948</c:v>
                </c:pt>
                <c:pt idx="2">
                  <c:v>23.855444206298184</c:v>
                </c:pt>
              </c:numCache>
            </c:numRef>
          </c:yVal>
          <c:smooth val="1"/>
        </c:ser>
        <c:ser>
          <c:idx val="18"/>
          <c:order val="13"/>
          <c:tx>
            <c:strRef>
              <c:f>'altitude Pmax '!$S$38</c:f>
              <c:strCache>
                <c:ptCount val="1"/>
                <c:pt idx="0">
                  <c:v>1300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'!$S$44:$S$46</c:f>
              <c:numCache>
                <c:ptCount val="3"/>
                <c:pt idx="0">
                  <c:v>24.40150404211677</c:v>
                </c:pt>
                <c:pt idx="1">
                  <c:v>23.92460168298745</c:v>
                </c:pt>
                <c:pt idx="2">
                  <c:v>23.6168897642352</c:v>
                </c:pt>
              </c:numCache>
            </c:numRef>
          </c:yVal>
          <c:smooth val="1"/>
        </c:ser>
        <c:ser>
          <c:idx val="19"/>
          <c:order val="14"/>
          <c:tx>
            <c:strRef>
              <c:f>'altitude Pmax '!$T$38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'!$T$44:$T$46</c:f>
              <c:numCache>
                <c:ptCount val="3"/>
                <c:pt idx="0">
                  <c:v>24.157489001695602</c:v>
                </c:pt>
                <c:pt idx="1">
                  <c:v>23.685355666157573</c:v>
                </c:pt>
                <c:pt idx="2">
                  <c:v>23.38072086659285</c:v>
                </c:pt>
              </c:numCache>
            </c:numRef>
          </c:yVal>
          <c:smooth val="1"/>
        </c:ser>
        <c:ser>
          <c:idx val="20"/>
          <c:order val="15"/>
          <c:tx>
            <c:strRef>
              <c:f>'altitude Pmax '!$U$38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'!$U$44:$U$46</c:f>
              <c:numCache>
                <c:ptCount val="3"/>
                <c:pt idx="0">
                  <c:v>23.915914111678646</c:v>
                </c:pt>
                <c:pt idx="1">
                  <c:v>23.448502109495998</c:v>
                </c:pt>
                <c:pt idx="2">
                  <c:v>23.14691365792692</c:v>
                </c:pt>
              </c:numCache>
            </c:numRef>
          </c:yVal>
          <c:smooth val="1"/>
        </c:ser>
        <c:ser>
          <c:idx val="21"/>
          <c:order val="16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'!$V$44:$V$46</c:f>
              <c:numCache>
                <c:ptCount val="3"/>
                <c:pt idx="0">
                  <c:v>23.67675497056186</c:v>
                </c:pt>
                <c:pt idx="1">
                  <c:v>23.214017088401036</c:v>
                </c:pt>
                <c:pt idx="2">
                  <c:v>22.91544452134765</c:v>
                </c:pt>
              </c:numCache>
            </c:numRef>
          </c:yVal>
          <c:smooth val="1"/>
        </c:ser>
        <c:ser>
          <c:idx val="22"/>
          <c:order val="17"/>
          <c:tx>
            <c:strRef>
              <c:f>'altitude Pmax '!$W$38</c:f>
              <c:strCache>
                <c:ptCount val="1"/>
                <c:pt idx="0">
                  <c:v>1700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'!$W$44:$W$46</c:f>
              <c:numCache>
                <c:ptCount val="3"/>
                <c:pt idx="0">
                  <c:v>23.43998742085624</c:v>
                </c:pt>
                <c:pt idx="1">
                  <c:v>22.981876917517024</c:v>
                </c:pt>
                <c:pt idx="2">
                  <c:v>22.68629007613417</c:v>
                </c:pt>
              </c:numCache>
            </c:numRef>
          </c:yVal>
          <c:smooth val="1"/>
        </c:ser>
        <c:ser>
          <c:idx val="23"/>
          <c:order val="18"/>
          <c:tx>
            <c:strRef>
              <c:f>'altitude Pmax '!$X$38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'!$X$44:$X$46</c:f>
              <c:numCache>
                <c:ptCount val="3"/>
                <c:pt idx="0">
                  <c:v>23.205587546647674</c:v>
                </c:pt>
                <c:pt idx="1">
                  <c:v>22.752058148341856</c:v>
                </c:pt>
                <c:pt idx="2">
                  <c:v>22.459427175372827</c:v>
                </c:pt>
              </c:numCache>
            </c:numRef>
          </c:yVal>
          <c:smooth val="1"/>
        </c:ser>
        <c:ser>
          <c:idx val="24"/>
          <c:order val="19"/>
          <c:tx>
            <c:strRef>
              <c:f>'altitude Pmax '!$Y$38</c:f>
              <c:strCache>
                <c:ptCount val="1"/>
                <c:pt idx="0">
                  <c:v>1900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'!$Y$44:$Y$46</c:f>
              <c:numCache>
                <c:ptCount val="3"/>
                <c:pt idx="0">
                  <c:v>22.9735316711812</c:v>
                </c:pt>
                <c:pt idx="1">
                  <c:v>22.524537566858438</c:v>
                </c:pt>
                <c:pt idx="2">
                  <c:v>22.234832903619104</c:v>
                </c:pt>
              </c:numCache>
            </c:numRef>
          </c:yVal>
          <c:smooth val="1"/>
        </c:ser>
        <c:ser>
          <c:idx val="25"/>
          <c:order val="20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'!$Z$44:$Z$46</c:f>
              <c:numCache>
                <c:ptCount val="3"/>
                <c:pt idx="0">
                  <c:v>22.74379635446939</c:v>
                </c:pt>
                <c:pt idx="1">
                  <c:v>22.299292191189853</c:v>
                </c:pt>
                <c:pt idx="2">
                  <c:v>22.01248457458291</c:v>
                </c:pt>
              </c:numCache>
            </c:numRef>
          </c:yVal>
          <c:smooth val="1"/>
        </c:ser>
        <c:ser>
          <c:idx val="26"/>
          <c:order val="21"/>
          <c:tx>
            <c:strRef>
              <c:f>'altitude Pmax '!$AA$38</c:f>
              <c:strCache>
                <c:ptCount val="1"/>
                <c:pt idx="0">
                  <c:v>2100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'!$AA$44:$AA$46</c:f>
              <c:numCache>
                <c:ptCount val="3"/>
                <c:pt idx="0">
                  <c:v>22.516358390924694</c:v>
                </c:pt>
                <c:pt idx="1">
                  <c:v>22.076299269277953</c:v>
                </c:pt>
                <c:pt idx="2">
                  <c:v>21.79235972883708</c:v>
                </c:pt>
              </c:numCache>
            </c:numRef>
          </c:yVal>
          <c:smooth val="1"/>
        </c:ser>
        <c:ser>
          <c:idx val="27"/>
          <c:order val="22"/>
          <c:tx>
            <c:strRef>
              <c:f>'altitude Pmax '!$AB$38</c:f>
              <c:strCache>
                <c:ptCount val="1"/>
                <c:pt idx="0">
                  <c:v>2200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'!$AB$44:$AB$46</c:f>
              <c:numCache>
                <c:ptCount val="3"/>
                <c:pt idx="0">
                  <c:v>22.291194807015447</c:v>
                </c:pt>
                <c:pt idx="1">
                  <c:v>21.855536276585173</c:v>
                </c:pt>
                <c:pt idx="2">
                  <c:v>21.574436131548712</c:v>
                </c:pt>
              </c:numCache>
            </c:numRef>
          </c:yVal>
          <c:smooth val="1"/>
        </c:ser>
        <c:ser>
          <c:idx val="28"/>
          <c:order val="23"/>
          <c:tx>
            <c:strRef>
              <c:f>'altitude Pmax '!$AC$38</c:f>
              <c:strCache>
                <c:ptCount val="1"/>
                <c:pt idx="0">
                  <c:v>2300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'!$AC$44:$AC$46</c:f>
              <c:numCache>
                <c:ptCount val="3"/>
                <c:pt idx="0">
                  <c:v>22.06828285894529</c:v>
                </c:pt>
                <c:pt idx="1">
                  <c:v>21.636980913819322</c:v>
                </c:pt>
                <c:pt idx="2">
                  <c:v>21.35869177023322</c:v>
                </c:pt>
              </c:numCache>
            </c:numRef>
          </c:yVal>
          <c:smooth val="1"/>
        </c:ser>
        <c:ser>
          <c:idx val="29"/>
          <c:order val="24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'!$AD$44:$AD$46</c:f>
              <c:numCache>
                <c:ptCount val="3"/>
                <c:pt idx="0">
                  <c:v>21.847600030355842</c:v>
                </c:pt>
                <c:pt idx="1">
                  <c:v>21.42061110468113</c:v>
                </c:pt>
                <c:pt idx="2">
                  <c:v>21.145104852530892</c:v>
                </c:pt>
              </c:numCache>
            </c:numRef>
          </c:yVal>
          <c:smooth val="1"/>
        </c:ser>
        <c:ser>
          <c:idx val="30"/>
          <c:order val="25"/>
          <c:tx>
            <c:strRef>
              <c:f>'altitude Pmax '!$AE$38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'!$AE$44:$AE$46</c:f>
              <c:numCache>
                <c:ptCount val="3"/>
                <c:pt idx="0">
                  <c:v>21.62912403005228</c:v>
                </c:pt>
                <c:pt idx="1">
                  <c:v>21.206404993634315</c:v>
                </c:pt>
                <c:pt idx="2">
                  <c:v>20.933653804005584</c:v>
                </c:pt>
              </c:numCache>
            </c:numRef>
          </c:yVal>
          <c:smooth val="1"/>
        </c:ser>
        <c:ser>
          <c:idx val="0"/>
          <c:order val="26"/>
          <c:tx>
            <c:strRef>
              <c:f>'altitude Pmax '!$AF$38</c:f>
              <c:strCache>
                <c:ptCount val="1"/>
                <c:pt idx="0">
                  <c:v>2600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'!$AF$44:$AF$46</c:f>
              <c:numCache>
                <c:ptCount val="3"/>
                <c:pt idx="0">
                  <c:v>21.412832789751757</c:v>
                </c:pt>
                <c:pt idx="1">
                  <c:v>20.994340943697978</c:v>
                </c:pt>
                <c:pt idx="2">
                  <c:v>20.724317265965528</c:v>
                </c:pt>
              </c:numCache>
            </c:numRef>
          </c:yVal>
          <c:smooth val="1"/>
        </c:ser>
        <c:ser>
          <c:idx val="1"/>
          <c:order val="27"/>
          <c:tx>
            <c:strRef>
              <c:f>'altitude Pmax '!$AG$38</c:f>
              <c:strCache>
                <c:ptCount val="1"/>
                <c:pt idx="0">
                  <c:v>2700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'!$AG$44:$AG$46</c:f>
              <c:numCache>
                <c:ptCount val="3"/>
                <c:pt idx="0">
                  <c:v>21.19870446185424</c:v>
                </c:pt>
                <c:pt idx="1">
                  <c:v>20.784397534260997</c:v>
                </c:pt>
                <c:pt idx="2">
                  <c:v>20.517074093305872</c:v>
                </c:pt>
              </c:numCache>
            </c:numRef>
          </c:yVal>
          <c:smooth val="1"/>
        </c:ser>
        <c:ser>
          <c:idx val="2"/>
          <c:order val="28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'!$AH$44:$AH$46</c:f>
              <c:numCache>
                <c:ptCount val="3"/>
                <c:pt idx="0">
                  <c:v>20.9867174172357</c:v>
                </c:pt>
                <c:pt idx="1">
                  <c:v>20.576553558918384</c:v>
                </c:pt>
                <c:pt idx="2">
                  <c:v>20.311903352372813</c:v>
                </c:pt>
              </c:numCache>
            </c:numRef>
          </c:yVal>
          <c:smooth val="1"/>
        </c:ser>
        <c:ser>
          <c:idx val="3"/>
          <c:order val="29"/>
          <c:tx>
            <c:strRef>
              <c:f>'altitude Pmax '!$AI$38</c:f>
              <c:strCache>
                <c:ptCount val="1"/>
                <c:pt idx="0">
                  <c:v>2900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'!$AI$44:$AI$46</c:f>
              <c:numCache>
                <c:ptCount val="3"/>
                <c:pt idx="0">
                  <c:v>20.77685024306334</c:v>
                </c:pt>
                <c:pt idx="1">
                  <c:v>20.3707880233292</c:v>
                </c:pt>
                <c:pt idx="2">
                  <c:v>20.108784318849086</c:v>
                </c:pt>
              </c:numCache>
            </c:numRef>
          </c:yVal>
          <c:smooth val="1"/>
        </c:ser>
        <c:ser>
          <c:idx val="4"/>
          <c:order val="30"/>
          <c:tx>
            <c:strRef>
              <c:f>'altitude Pmax '!$AJ$38</c:f>
              <c:strCache>
                <c:ptCount val="1"/>
                <c:pt idx="0">
                  <c:v>3000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'!$AJ$44:$AJ$46</c:f>
              <c:numCache>
                <c:ptCount val="3"/>
                <c:pt idx="0">
                  <c:v>20.569081740632708</c:v>
                </c:pt>
                <c:pt idx="1">
                  <c:v>20.16708014309591</c:v>
                </c:pt>
                <c:pt idx="2">
                  <c:v>19.907696475660593</c:v>
                </c:pt>
              </c:numCache>
            </c:numRef>
          </c:yVal>
          <c:smooth val="1"/>
        </c:ser>
        <c:axId val="10167848"/>
        <c:axId val="24401769"/>
      </c:scatterChart>
      <c:val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01769"/>
        <c:crosses val="autoZero"/>
        <c:crossBetween val="midCat"/>
        <c:dispUnits/>
      </c:valAx>
      <c:valAx>
        <c:axId val="24401769"/>
        <c:scaling>
          <c:orientation val="minMax"/>
          <c:max val="27.5"/>
          <c:min val="1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67848"/>
        <c:crosses val="autoZero"/>
        <c:crossBetween val="midCat"/>
        <c:dispUnits/>
        <c:majorUnit val="0.5"/>
        <c:minorUnit val="0.02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45"/>
          <c:w val="0.8115"/>
          <c:h val="0.971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'!$F$48:$F$50</c:f>
              <c:numCache>
                <c:ptCount val="3"/>
                <c:pt idx="0">
                  <c:v>31.298445786175073</c:v>
                </c:pt>
                <c:pt idx="1">
                  <c:v>30.686749777324746</c:v>
                </c:pt>
                <c:pt idx="2">
                  <c:v>30.29206489272893</c:v>
                </c:pt>
              </c:numCache>
            </c:numRef>
          </c:yVal>
          <c:smooth val="1"/>
        </c:ser>
        <c:ser>
          <c:idx val="6"/>
          <c:order val="1"/>
          <c:tx>
            <c:strRef>
              <c:f>'altitude Pmax '!$G$38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'!$G$48:$G$50</c:f>
              <c:numCache>
                <c:ptCount val="3"/>
                <c:pt idx="0">
                  <c:v>30.98546132831332</c:v>
                </c:pt>
                <c:pt idx="1">
                  <c:v>30.379882279551495</c:v>
                </c:pt>
                <c:pt idx="2">
                  <c:v>29.989144243801643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'altitude Pmax '!$H$38</c:f>
              <c:strCache>
                <c:ptCount val="1"/>
                <c:pt idx="0">
                  <c:v>200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'!$H$48:$H$50</c:f>
              <c:numCache>
                <c:ptCount val="3"/>
                <c:pt idx="0">
                  <c:v>30.675606715030188</c:v>
                </c:pt>
                <c:pt idx="1">
                  <c:v>30.07608345675598</c:v>
                </c:pt>
                <c:pt idx="2">
                  <c:v>29.689252801363622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'altitude Pmax '!$I$38</c:f>
              <c:strCache>
                <c:ptCount val="1"/>
                <c:pt idx="0">
                  <c:v>300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'!$I$48:$I$50</c:f>
              <c:numCache>
                <c:ptCount val="3"/>
                <c:pt idx="0">
                  <c:v>30.368850647879885</c:v>
                </c:pt>
                <c:pt idx="1">
                  <c:v>29.77532262218842</c:v>
                </c:pt>
                <c:pt idx="2">
                  <c:v>29.392360273349986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'!$J$48:$J$50</c:f>
              <c:numCache>
                <c:ptCount val="3"/>
                <c:pt idx="0">
                  <c:v>30.065162141401085</c:v>
                </c:pt>
                <c:pt idx="1">
                  <c:v>29.477569395966537</c:v>
                </c:pt>
                <c:pt idx="2">
                  <c:v>29.098436670616486</c:v>
                </c:pt>
              </c:numCache>
            </c:numRef>
          </c:yVal>
          <c:smooth val="1"/>
        </c:ser>
        <c:ser>
          <c:idx val="10"/>
          <c:order val="5"/>
          <c:tx>
            <c:strRef>
              <c:f>'altitude Pmax '!$K$38</c:f>
              <c:strCache>
                <c:ptCount val="1"/>
                <c:pt idx="0">
                  <c:v>500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'!$K$48:$K$50</c:f>
              <c:numCache>
                <c:ptCount val="3"/>
                <c:pt idx="0">
                  <c:v>29.764510519987073</c:v>
                </c:pt>
                <c:pt idx="1">
                  <c:v>29.182793702006872</c:v>
                </c:pt>
                <c:pt idx="2">
                  <c:v>28.80745230391032</c:v>
                </c:pt>
              </c:numCache>
            </c:numRef>
          </c:yVal>
          <c:smooth val="1"/>
        </c:ser>
        <c:ser>
          <c:idx val="11"/>
          <c:order val="6"/>
          <c:tx>
            <c:strRef>
              <c:f>'altitude Pmax '!$L$38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'!$L$48:$L$50</c:f>
              <c:numCache>
                <c:ptCount val="3"/>
                <c:pt idx="0">
                  <c:v>29.4668654147872</c:v>
                </c:pt>
                <c:pt idx="1">
                  <c:v>28.890965764986802</c:v>
                </c:pt>
                <c:pt idx="2">
                  <c:v>28.519377780871217</c:v>
                </c:pt>
              </c:numCache>
            </c:numRef>
          </c:yVal>
          <c:smooth val="1"/>
        </c:ser>
        <c:ser>
          <c:idx val="12"/>
          <c:order val="7"/>
          <c:tx>
            <c:strRef>
              <c:f>'altitude Pmax '!$M$38</c:f>
              <c:strCache>
                <c:ptCount val="1"/>
                <c:pt idx="0">
                  <c:v>700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'!$M$48:$M$50</c:f>
              <c:numCache>
                <c:ptCount val="3"/>
                <c:pt idx="0">
                  <c:v>29.17219676063933</c:v>
                </c:pt>
                <c:pt idx="1">
                  <c:v>28.602056107336935</c:v>
                </c:pt>
                <c:pt idx="2">
                  <c:v>28.234184003062506</c:v>
                </c:pt>
              </c:numCache>
            </c:numRef>
          </c:yVal>
          <c:smooth val="1"/>
        </c:ser>
        <c:ser>
          <c:idx val="13"/>
          <c:order val="8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'!$N$48:$N$50</c:f>
              <c:numCache>
                <c:ptCount val="3"/>
                <c:pt idx="0">
                  <c:v>28.880474793032935</c:v>
                </c:pt>
                <c:pt idx="1">
                  <c:v>28.316035546263564</c:v>
                </c:pt>
                <c:pt idx="2">
                  <c:v>27.95184216303188</c:v>
                </c:pt>
              </c:numCache>
            </c:numRef>
          </c:yVal>
          <c:smooth val="1"/>
        </c:ser>
        <c:ser>
          <c:idx val="14"/>
          <c:order val="9"/>
          <c:tx>
            <c:strRef>
              <c:f>'altitude Pmax '!$O$38</c:f>
              <c:strCache>
                <c:ptCount val="1"/>
                <c:pt idx="0">
                  <c:v>900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'!$O$48:$O$50</c:f>
              <c:numCache>
                <c:ptCount val="3"/>
                <c:pt idx="0">
                  <c:v>28.591670045102607</c:v>
                </c:pt>
                <c:pt idx="1">
                  <c:v>28.032875190800926</c:v>
                </c:pt>
                <c:pt idx="2">
                  <c:v>27.67232374140156</c:v>
                </c:pt>
              </c:numCache>
            </c:numRef>
          </c:yVal>
          <c:smooth val="1"/>
        </c:ser>
        <c:ser>
          <c:idx val="15"/>
          <c:order val="10"/>
          <c:tx>
            <c:strRef>
              <c:f>'altitude Pmax '!$P$38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'!$P$48:$P$50</c:f>
              <c:numCache>
                <c:ptCount val="3"/>
                <c:pt idx="0">
                  <c:v>28.305753344651578</c:v>
                </c:pt>
                <c:pt idx="1">
                  <c:v>27.752546438892914</c:v>
                </c:pt>
                <c:pt idx="2">
                  <c:v>27.39560050398754</c:v>
                </c:pt>
              </c:numCache>
            </c:numRef>
          </c:yVal>
          <c:smooth val="1"/>
        </c:ser>
        <c:ser>
          <c:idx val="16"/>
          <c:order val="11"/>
          <c:tx>
            <c:strRef>
              <c:f>'altitude Pmax '!$Q$38</c:f>
              <c:strCache>
                <c:ptCount val="1"/>
                <c:pt idx="0">
                  <c:v>1100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'!$Q$48:$Q$50</c:f>
              <c:numCache>
                <c:ptCount val="3"/>
                <c:pt idx="0">
                  <c:v>28.02269581120506</c:v>
                </c:pt>
                <c:pt idx="1">
                  <c:v>27.47502097450399</c:v>
                </c:pt>
                <c:pt idx="2">
                  <c:v>27.121644498947667</c:v>
                </c:pt>
              </c:numCache>
            </c:numRef>
          </c:yVal>
          <c:smooth val="1"/>
        </c:ser>
        <c:ser>
          <c:idx val="17"/>
          <c:order val="12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'!$R$48:$R$50</c:f>
              <c:numCache>
                <c:ptCount val="3"/>
                <c:pt idx="0">
                  <c:v>27.742468853093012</c:v>
                </c:pt>
                <c:pt idx="1">
                  <c:v>27.200270764758947</c:v>
                </c:pt>
                <c:pt idx="2">
                  <c:v>26.850428053958193</c:v>
                </c:pt>
              </c:numCache>
            </c:numRef>
          </c:yVal>
          <c:smooth val="1"/>
        </c:ser>
        <c:ser>
          <c:idx val="18"/>
          <c:order val="13"/>
          <c:tx>
            <c:strRef>
              <c:f>'altitude Pmax '!$S$38</c:f>
              <c:strCache>
                <c:ptCount val="1"/>
                <c:pt idx="0">
                  <c:v>1300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'!$S$48:$S$50</c:f>
              <c:numCache>
                <c:ptCount val="3"/>
                <c:pt idx="0">
                  <c:v>27.465044164562084</c:v>
                </c:pt>
                <c:pt idx="1">
                  <c:v>26.92826805711136</c:v>
                </c:pt>
                <c:pt idx="2">
                  <c:v>26.58192377341861</c:v>
                </c:pt>
              </c:numCache>
            </c:numRef>
          </c:yVal>
          <c:smooth val="1"/>
        </c:ser>
        <c:ser>
          <c:idx val="19"/>
          <c:order val="14"/>
          <c:tx>
            <c:strRef>
              <c:f>'altitude Pmax '!$T$38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'!$T$48:$T$50</c:f>
              <c:numCache>
                <c:ptCount val="3"/>
                <c:pt idx="0">
                  <c:v>27.19039372291646</c:v>
                </c:pt>
                <c:pt idx="1">
                  <c:v>26.658985376540244</c:v>
                </c:pt>
                <c:pt idx="2">
                  <c:v>26.31610453568442</c:v>
                </c:pt>
              </c:numCache>
            </c:numRef>
          </c:yVal>
          <c:smooth val="1"/>
        </c:ser>
        <c:ser>
          <c:idx val="20"/>
          <c:order val="15"/>
          <c:tx>
            <c:strRef>
              <c:f>'altitude Pmax '!$U$38</c:f>
              <c:strCache>
                <c:ptCount val="1"/>
                <c:pt idx="0">
                  <c:v>1500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'!$U$48:$U$50</c:f>
              <c:numCache>
                <c:ptCount val="3"/>
                <c:pt idx="0">
                  <c:v>26.918489785687296</c:v>
                </c:pt>
                <c:pt idx="1">
                  <c:v>26.392395522774844</c:v>
                </c:pt>
                <c:pt idx="2">
                  <c:v>26.05294349032758</c:v>
                </c:pt>
              </c:numCache>
            </c:numRef>
          </c:yVal>
          <c:smooth val="1"/>
        </c:ser>
        <c:ser>
          <c:idx val="21"/>
          <c:order val="16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'!$V$48:$V$50</c:f>
              <c:numCache>
                <c:ptCount val="3"/>
                <c:pt idx="0">
                  <c:v>26.64930488783042</c:v>
                </c:pt>
                <c:pt idx="1">
                  <c:v>26.12847156754709</c:v>
                </c:pt>
                <c:pt idx="2">
                  <c:v>25.792414055424302</c:v>
                </c:pt>
              </c:numCache>
            </c:numRef>
          </c:yVal>
          <c:smooth val="1"/>
        </c:ser>
        <c:ser>
          <c:idx val="22"/>
          <c:order val="17"/>
          <c:tx>
            <c:strRef>
              <c:f>'altitude Pmax '!$W$38</c:f>
              <c:strCache>
                <c:ptCount val="1"/>
                <c:pt idx="0">
                  <c:v>1700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'!$W$48:$W$50</c:f>
              <c:numCache>
                <c:ptCount val="3"/>
                <c:pt idx="0">
                  <c:v>26.38281183895212</c:v>
                </c:pt>
                <c:pt idx="1">
                  <c:v>25.867186851871622</c:v>
                </c:pt>
                <c:pt idx="2">
                  <c:v>25.534489914870058</c:v>
                </c:pt>
              </c:numCache>
            </c:numRef>
          </c:yVal>
          <c:smooth val="1"/>
        </c:ser>
        <c:ser>
          <c:idx val="23"/>
          <c:order val="18"/>
          <c:tx>
            <c:strRef>
              <c:f>'altitude Pmax '!$X$38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'!$X$48:$X$50</c:f>
              <c:numCache>
                <c:ptCount val="3"/>
                <c:pt idx="0">
                  <c:v>26.118983720562596</c:v>
                </c:pt>
                <c:pt idx="1">
                  <c:v>25.608514983352904</c:v>
                </c:pt>
                <c:pt idx="2">
                  <c:v>25.279145015721358</c:v>
                </c:pt>
              </c:numCache>
            </c:numRef>
          </c:yVal>
          <c:smooth val="1"/>
        </c:ser>
        <c:ser>
          <c:idx val="24"/>
          <c:order val="19"/>
          <c:tx>
            <c:strRef>
              <c:f>'altitude Pmax '!$Y$38</c:f>
              <c:strCache>
                <c:ptCount val="1"/>
                <c:pt idx="0">
                  <c:v>1900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'!$Y$48:$Y$50</c:f>
              <c:numCache>
                <c:ptCount val="3"/>
                <c:pt idx="0">
                  <c:v>25.857793883356972</c:v>
                </c:pt>
                <c:pt idx="1">
                  <c:v>25.352429833519377</c:v>
                </c:pt>
                <c:pt idx="2">
                  <c:v>25.026353565564143</c:v>
                </c:pt>
              </c:numCache>
            </c:numRef>
          </c:yVal>
          <c:smooth val="1"/>
        </c:ser>
        <c:ser>
          <c:idx val="25"/>
          <c:order val="20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'!$Z$48:$Z$50</c:f>
              <c:numCache>
                <c:ptCount val="3"/>
                <c:pt idx="0">
                  <c:v>25.5992159445234</c:v>
                </c:pt>
                <c:pt idx="1">
                  <c:v>25.09890553518418</c:v>
                </c:pt>
                <c:pt idx="2">
                  <c:v>24.776090029908502</c:v>
                </c:pt>
              </c:numCache>
            </c:numRef>
          </c:yVal>
          <c:smooth val="1"/>
        </c:ser>
        <c:ser>
          <c:idx val="26"/>
          <c:order val="21"/>
          <c:tx>
            <c:strRef>
              <c:f>'altitude Pmax '!$AA$38</c:f>
              <c:strCache>
                <c:ptCount val="1"/>
                <c:pt idx="0">
                  <c:v>2100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'!$AA$48:$AA$50</c:f>
              <c:numCache>
                <c:ptCount val="3"/>
                <c:pt idx="0">
                  <c:v>25.343223785078166</c:v>
                </c:pt>
                <c:pt idx="1">
                  <c:v>24.84791647983234</c:v>
                </c:pt>
                <c:pt idx="2">
                  <c:v>24.528329129609414</c:v>
                </c:pt>
              </c:numCache>
            </c:numRef>
          </c:yVal>
          <c:smooth val="1"/>
        </c:ser>
        <c:ser>
          <c:idx val="27"/>
          <c:order val="22"/>
          <c:tx>
            <c:strRef>
              <c:f>'altitude Pmax '!$AB$38</c:f>
              <c:strCache>
                <c:ptCount val="1"/>
                <c:pt idx="0">
                  <c:v>2200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'!$AB$48:$AB$50</c:f>
              <c:numCache>
                <c:ptCount val="3"/>
                <c:pt idx="0">
                  <c:v>25.08979154722739</c:v>
                </c:pt>
                <c:pt idx="1">
                  <c:v>24.599437315034017</c:v>
                </c:pt>
                <c:pt idx="2">
                  <c:v>24.28304583831332</c:v>
                </c:pt>
              </c:numCache>
            </c:numRef>
          </c:yVal>
          <c:smooth val="1"/>
        </c:ser>
        <c:ser>
          <c:idx val="28"/>
          <c:order val="23"/>
          <c:tx>
            <c:strRef>
              <c:f>'altitude Pmax '!$AC$38</c:f>
              <c:strCache>
                <c:ptCount val="1"/>
                <c:pt idx="0">
                  <c:v>2300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'!$AC$48:$AC$50</c:f>
              <c:numCache>
                <c:ptCount val="3"/>
                <c:pt idx="0">
                  <c:v>24.83889363175511</c:v>
                </c:pt>
                <c:pt idx="1">
                  <c:v>24.353442941883674</c:v>
                </c:pt>
                <c:pt idx="2">
                  <c:v>24.04021537993019</c:v>
                </c:pt>
              </c:numCache>
            </c:numRef>
          </c:yVal>
          <c:smooth val="1"/>
        </c:ser>
        <c:ser>
          <c:idx val="29"/>
          <c:order val="24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'!$AD$48:$AD$50</c:f>
              <c:numCache>
                <c:ptCount val="3"/>
                <c:pt idx="0">
                  <c:v>24.590504695437563</c:v>
                </c:pt>
                <c:pt idx="1">
                  <c:v>24.10990851246484</c:v>
                </c:pt>
                <c:pt idx="2">
                  <c:v>23.799813226130887</c:v>
                </c:pt>
              </c:numCache>
            </c:numRef>
          </c:yVal>
          <c:smooth val="1"/>
        </c:ser>
        <c:ser>
          <c:idx val="30"/>
          <c:order val="25"/>
          <c:tx>
            <c:strRef>
              <c:f>'altitude Pmax '!$AE$38</c:f>
              <c:strCache>
                <c:ptCount val="1"/>
                <c:pt idx="0">
                  <c:v>2500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33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'!$AE$48:$AE$50</c:f>
              <c:numCache>
                <c:ptCount val="3"/>
                <c:pt idx="0">
                  <c:v>24.344599648483186</c:v>
                </c:pt>
                <c:pt idx="1">
                  <c:v>23.868809427340192</c:v>
                </c:pt>
                <c:pt idx="2">
                  <c:v>23.56181509386958</c:v>
                </c:pt>
              </c:numCache>
            </c:numRef>
          </c:yVal>
          <c:smooth val="1"/>
        </c:ser>
        <c:ser>
          <c:idx val="0"/>
          <c:order val="26"/>
          <c:tx>
            <c:strRef>
              <c:f>'altitude Pmax '!$AF$38</c:f>
              <c:strCache>
                <c:ptCount val="1"/>
                <c:pt idx="0">
                  <c:v>2600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'!$AF$48:$AF$50</c:f>
              <c:numCache>
                <c:ptCount val="3"/>
                <c:pt idx="0">
                  <c:v>24.101153651998352</c:v>
                </c:pt>
                <c:pt idx="1">
                  <c:v>23.63012133306679</c:v>
                </c:pt>
                <c:pt idx="2">
                  <c:v>23.326196942930885</c:v>
                </c:pt>
              </c:numCache>
            </c:numRef>
          </c:yVal>
          <c:smooth val="1"/>
        </c:ser>
        <c:ser>
          <c:idx val="1"/>
          <c:order val="27"/>
          <c:tx>
            <c:strRef>
              <c:f>'altitude Pmax '!$AG$38</c:f>
              <c:strCache>
                <c:ptCount val="1"/>
                <c:pt idx="0">
                  <c:v>2700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'!$AG$48:$AG$50</c:f>
              <c:numCache>
                <c:ptCount val="3"/>
                <c:pt idx="0">
                  <c:v>23.860142115478368</c:v>
                </c:pt>
                <c:pt idx="1">
                  <c:v>23.39382011973612</c:v>
                </c:pt>
                <c:pt idx="2">
                  <c:v>23.092934973501574</c:v>
                </c:pt>
              </c:numCache>
            </c:numRef>
          </c:yVal>
          <c:smooth val="1"/>
        </c:ser>
        <c:ser>
          <c:idx val="2"/>
          <c:order val="28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'!$AH$48:$AH$50</c:f>
              <c:numCache>
                <c:ptCount val="3"/>
                <c:pt idx="0">
                  <c:v>23.62154069432358</c:v>
                </c:pt>
                <c:pt idx="1">
                  <c:v>23.15988191853876</c:v>
                </c:pt>
                <c:pt idx="2">
                  <c:v>22.862005623766557</c:v>
                </c:pt>
              </c:numCache>
            </c:numRef>
          </c:yVal>
          <c:smooth val="1"/>
        </c:ser>
        <c:ser>
          <c:idx val="3"/>
          <c:order val="29"/>
          <c:tx>
            <c:strRef>
              <c:f>'altitude Pmax '!$AI$38</c:f>
              <c:strCache>
                <c:ptCount val="1"/>
                <c:pt idx="0">
                  <c:v>2900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'!$AI$48:$AI$50</c:f>
              <c:numCache>
                <c:ptCount val="3"/>
                <c:pt idx="0">
                  <c:v>23.385325287380347</c:v>
                </c:pt>
                <c:pt idx="1">
                  <c:v>22.928283099353372</c:v>
                </c:pt>
                <c:pt idx="2">
                  <c:v>22.63338556752889</c:v>
                </c:pt>
              </c:numCache>
            </c:numRef>
          </c:yVal>
          <c:smooth val="1"/>
        </c:ser>
        <c:ser>
          <c:idx val="4"/>
          <c:order val="30"/>
          <c:tx>
            <c:strRef>
              <c:f>'altitude Pmax '!$AJ$38</c:f>
              <c:strCache>
                <c:ptCount val="1"/>
                <c:pt idx="0">
                  <c:v>3000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'!$AJ$48:$AJ$50</c:f>
              <c:numCache>
                <c:ptCount val="3"/>
                <c:pt idx="0">
                  <c:v>23.151472034506547</c:v>
                </c:pt>
                <c:pt idx="1">
                  <c:v>22.69900026835984</c:v>
                </c:pt>
                <c:pt idx="2">
                  <c:v>22.407051711853605</c:v>
                </c:pt>
              </c:numCache>
            </c:numRef>
          </c:yVal>
          <c:smooth val="1"/>
        </c:ser>
        <c:axId val="18289330"/>
        <c:axId val="30386243"/>
      </c:scatterChart>
      <c:val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6243"/>
        <c:crosses val="autoZero"/>
        <c:crossBetween val="midCat"/>
        <c:dispUnits/>
      </c:valAx>
      <c:valAx>
        <c:axId val="30386243"/>
        <c:scaling>
          <c:orientation val="minMax"/>
          <c:max val="32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89330"/>
        <c:crosses val="autoZero"/>
        <c:crossBetween val="midCat"/>
        <c:dispUnits/>
        <c:majorUnit val="0.5"/>
        <c:minorUnit val="0.026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Puissance brûleur OEN 161 LEV / M 123 N (21 kW) en fonction de l'altitude et de la longueur de la ventouse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675"/>
          <c:w val="0.7875"/>
          <c:h val="0.854"/>
        </c:manualLayout>
      </c:layout>
      <c:scatterChart>
        <c:scatterStyle val="smoothMarker"/>
        <c:varyColors val="0"/>
        <c:ser>
          <c:idx val="5"/>
          <c:order val="0"/>
          <c:tx>
            <c:strRef>
              <c:f>'altitude Pmax '!$F$38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'!$F$40:$F$42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'altitude Pmax '!$H$38</c:f>
              <c:strCache>
                <c:ptCount val="1"/>
                <c:pt idx="0">
                  <c:v>200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'!$H$40:$H$42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'altitude Pmax '!$J$38</c:f>
              <c:strCache>
                <c:ptCount val="1"/>
                <c:pt idx="0">
                  <c:v>400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'!$J$40:$J$42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1"/>
          <c:order val="3"/>
          <c:tx>
            <c:strRef>
              <c:f>'altitude Pmax '!$L$38</c:f>
              <c:strCache>
                <c:ptCount val="1"/>
                <c:pt idx="0">
                  <c:v>600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'!$L$40:$L$42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3"/>
          <c:order val="4"/>
          <c:tx>
            <c:strRef>
              <c:f>'altitude Pmax '!$N$38</c:f>
              <c:strCache>
                <c:ptCount val="1"/>
                <c:pt idx="0">
                  <c:v>800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'!$N$40:$N$42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5"/>
          <c:order val="5"/>
          <c:tx>
            <c:strRef>
              <c:f>'altitude Pmax '!$P$38</c:f>
              <c:strCache>
                <c:ptCount val="1"/>
                <c:pt idx="0">
                  <c:v>1000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'!$P$40:$P$42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7"/>
          <c:order val="6"/>
          <c:tx>
            <c:strRef>
              <c:f>'altitude Pmax '!$R$38</c:f>
              <c:strCache>
                <c:ptCount val="1"/>
                <c:pt idx="0">
                  <c:v>1200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'!$R$40:$R$42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19"/>
          <c:order val="7"/>
          <c:tx>
            <c:strRef>
              <c:f>'altitude Pmax '!$T$38</c:f>
              <c:strCache>
                <c:ptCount val="1"/>
                <c:pt idx="0">
                  <c:v>1400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'!$T$40:$T$42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1"/>
          <c:order val="8"/>
          <c:tx>
            <c:strRef>
              <c:f>'altitude Pmax '!$V$38</c:f>
              <c:strCache>
                <c:ptCount val="1"/>
                <c:pt idx="0">
                  <c:v>1600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'!$V$40:$V$42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3"/>
          <c:order val="9"/>
          <c:tx>
            <c:strRef>
              <c:f>'altitude Pmax '!$X$38</c:f>
              <c:strCache>
                <c:ptCount val="1"/>
                <c:pt idx="0">
                  <c:v>1800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'!$X$40:$X$42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5"/>
          <c:order val="10"/>
          <c:tx>
            <c:strRef>
              <c:f>'altitude Pmax '!$Z$38</c:f>
              <c:strCache>
                <c:ptCount val="1"/>
                <c:pt idx="0">
                  <c:v>2000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'!$Z$40:$Z$42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7"/>
          <c:order val="11"/>
          <c:tx>
            <c:strRef>
              <c:f>'altitude Pmax '!$AB$38</c:f>
              <c:strCache>
                <c:ptCount val="1"/>
                <c:pt idx="0">
                  <c:v>2200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'!$AB$40:$AB$42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9"/>
          <c:order val="12"/>
          <c:tx>
            <c:strRef>
              <c:f>'altitude Pmax '!$AD$38</c:f>
              <c:strCache>
                <c:ptCount val="1"/>
                <c:pt idx="0">
                  <c:v>2400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'!$AD$40:$AD$42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0"/>
          <c:order val="13"/>
          <c:tx>
            <c:strRef>
              <c:f>'altitude Pmax '!$AF$38</c:f>
              <c:strCache>
                <c:ptCount val="1"/>
                <c:pt idx="0">
                  <c:v>2600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'!$AF$40:$AF$42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2"/>
          <c:order val="14"/>
          <c:tx>
            <c:strRef>
              <c:f>'altitude Pmax '!$AH$38</c:f>
              <c:strCache>
                <c:ptCount val="1"/>
                <c:pt idx="0">
                  <c:v>2800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'!$AH$40:$AH$42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ser>
          <c:idx val="4"/>
          <c:order val="15"/>
          <c:tx>
            <c:strRef>
              <c:f>'altitude Pmax '!$AJ$38</c:f>
              <c:strCache>
                <c:ptCount val="1"/>
                <c:pt idx="0">
                  <c:v>3000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'altitude Pmax '!$C$40:$C$42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xVal>
          <c:yVal>
            <c:numRef>
              <c:f>'altitude Pmax '!$AJ$40:$AJ$42</c:f>
              <c:numCache>
                <c:ptCount val="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</c:numCache>
            </c:numRef>
          </c:yVal>
          <c:smooth val="1"/>
        </c:ser>
        <c:axId val="5040732"/>
        <c:axId val="45366589"/>
      </c:scatterChart>
      <c:val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Longueur ventouse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66589"/>
        <c:crosses val="autoZero"/>
        <c:crossBetween val="midCat"/>
        <c:dispUnits/>
      </c:valAx>
      <c:valAx>
        <c:axId val="45366589"/>
        <c:scaling>
          <c:orientation val="minMax"/>
          <c:max val="21.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Puissance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0732"/>
        <c:crosses val="autoZero"/>
        <c:crossBetween val="midCat"/>
        <c:dispUnits/>
        <c:majorUnit val="0.5"/>
        <c:minorUnit val="0.02"/>
      </c:valAx>
      <c:spPr>
        <a:noFill/>
      </c:spPr>
    </c:plotArea>
    <c:legend>
      <c:legendPos val="r"/>
      <c:layout>
        <c:manualLayout>
          <c:xMode val="edge"/>
          <c:yMode val="edge"/>
          <c:x val="0.8745"/>
          <c:y val="0.29325"/>
          <c:w val="0.08325"/>
          <c:h val="0.5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0.49725</cdr:x>
      <cdr:y>0.48075</cdr:y>
    </cdr:from>
    <cdr:to>
      <cdr:x>0.5565</cdr:x>
      <cdr:y>0.548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0" y="1476375"/>
          <a:ext cx="276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fpd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0.238</cdr:y>
    </cdr:from>
    <cdr:to>
      <cdr:x>0.99375</cdr:x>
      <cdr:y>0.27925</cdr:y>
    </cdr:to>
    <cdr:sp>
      <cdr:nvSpPr>
        <cdr:cNvPr id="1" name="TextBox 2"/>
        <cdr:cNvSpPr txBox="1">
          <a:spLocks noChangeArrowheads="1"/>
        </cdr:cNvSpPr>
      </cdr:nvSpPr>
      <cdr:spPr>
        <a:xfrm>
          <a:off x="8286750" y="1581150"/>
          <a:ext cx="1228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ALTITUDE (m)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0.8635</cdr:x>
      <cdr:y>0.24025</cdr:y>
    </cdr:from>
    <cdr:to>
      <cdr:x>0.99175</cdr:x>
      <cdr:y>0.2805</cdr:y>
    </cdr:to>
    <cdr:sp>
      <cdr:nvSpPr>
        <cdr:cNvPr id="1" name="TextBox 1"/>
        <cdr:cNvSpPr txBox="1">
          <a:spLocks noChangeArrowheads="1"/>
        </cdr:cNvSpPr>
      </cdr:nvSpPr>
      <cdr:spPr>
        <a:xfrm>
          <a:off x="8267700" y="1600200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ALTITUDE (m)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0.8595</cdr:x>
      <cdr:y>0.2485</cdr:y>
    </cdr:from>
    <cdr:to>
      <cdr:x>0.988</cdr:x>
      <cdr:y>0.28875</cdr:y>
    </cdr:to>
    <cdr:sp>
      <cdr:nvSpPr>
        <cdr:cNvPr id="1" name="TextBox 1"/>
        <cdr:cNvSpPr txBox="1">
          <a:spLocks noChangeArrowheads="1"/>
        </cdr:cNvSpPr>
      </cdr:nvSpPr>
      <cdr:spPr>
        <a:xfrm>
          <a:off x="8229600" y="1657350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ALTITUDE (m)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0.8625</cdr:x>
      <cdr:y>0.2445</cdr:y>
    </cdr:from>
    <cdr:to>
      <cdr:x>0.99075</cdr:x>
      <cdr:y>0.28475</cdr:y>
    </cdr:to>
    <cdr:sp>
      <cdr:nvSpPr>
        <cdr:cNvPr id="1" name="TextBox 2"/>
        <cdr:cNvSpPr txBox="1">
          <a:spLocks noChangeArrowheads="1"/>
        </cdr:cNvSpPr>
      </cdr:nvSpPr>
      <cdr:spPr>
        <a:xfrm>
          <a:off x="8258175" y="1628775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ALTITUDE (m)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0.246</cdr:y>
    </cdr:from>
    <cdr:to>
      <cdr:x>0.99375</cdr:x>
      <cdr:y>0.28625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0" y="1638300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ALTITUDE (m)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85</xdr:row>
      <xdr:rowOff>9525</xdr:rowOff>
    </xdr:from>
    <xdr:to>
      <xdr:col>17</xdr:col>
      <xdr:colOff>228600</xdr:colOff>
      <xdr:row>104</xdr:row>
      <xdr:rowOff>0</xdr:rowOff>
    </xdr:to>
    <xdr:graphicFrame>
      <xdr:nvGraphicFramePr>
        <xdr:cNvPr id="1" name="Chart 2"/>
        <xdr:cNvGraphicFramePr/>
      </xdr:nvGraphicFramePr>
      <xdr:xfrm>
        <a:off x="7496175" y="21174075"/>
        <a:ext cx="51530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85</xdr:row>
      <xdr:rowOff>0</xdr:rowOff>
    </xdr:from>
    <xdr:to>
      <xdr:col>26</xdr:col>
      <xdr:colOff>533400</xdr:colOff>
      <xdr:row>104</xdr:row>
      <xdr:rowOff>0</xdr:rowOff>
    </xdr:to>
    <xdr:graphicFrame>
      <xdr:nvGraphicFramePr>
        <xdr:cNvPr id="2" name="Chart 3"/>
        <xdr:cNvGraphicFramePr/>
      </xdr:nvGraphicFramePr>
      <xdr:xfrm>
        <a:off x="13582650" y="21164550"/>
        <a:ext cx="46005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304800</xdr:colOff>
      <xdr:row>54</xdr:row>
      <xdr:rowOff>409575</xdr:rowOff>
    </xdr:from>
    <xdr:to>
      <xdr:col>26</xdr:col>
      <xdr:colOff>447675</xdr:colOff>
      <xdr:row>68</xdr:row>
      <xdr:rowOff>219075</xdr:rowOff>
    </xdr:to>
    <xdr:graphicFrame>
      <xdr:nvGraphicFramePr>
        <xdr:cNvPr id="3" name="Chart 4"/>
        <xdr:cNvGraphicFramePr/>
      </xdr:nvGraphicFramePr>
      <xdr:xfrm>
        <a:off x="13306425" y="16087725"/>
        <a:ext cx="47910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13</xdr:col>
      <xdr:colOff>104775</xdr:colOff>
      <xdr:row>44</xdr:row>
      <xdr:rowOff>57150</xdr:rowOff>
    </xdr:to>
    <xdr:graphicFrame>
      <xdr:nvGraphicFramePr>
        <xdr:cNvPr id="1" name="Chart 2"/>
        <xdr:cNvGraphicFramePr/>
      </xdr:nvGraphicFramePr>
      <xdr:xfrm>
        <a:off x="171450" y="304800"/>
        <a:ext cx="9839325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0.8655</cdr:x>
      <cdr:y>0.24125</cdr:y>
    </cdr:from>
    <cdr:to>
      <cdr:x>0.99375</cdr:x>
      <cdr:y>0.2815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0" y="1609725"/>
          <a:ext cx="1228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ALTITUDE (m)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142875</xdr:rowOff>
    </xdr:from>
    <xdr:to>
      <xdr:col>12</xdr:col>
      <xdr:colOff>609600</xdr:colOff>
      <xdr:row>43</xdr:row>
      <xdr:rowOff>19050</xdr:rowOff>
    </xdr:to>
    <xdr:graphicFrame>
      <xdr:nvGraphicFramePr>
        <xdr:cNvPr id="1" name="Chart 2"/>
        <xdr:cNvGraphicFramePr/>
      </xdr:nvGraphicFramePr>
      <xdr:xfrm>
        <a:off x="171450" y="304800"/>
        <a:ext cx="95821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83"/>
  <sheetViews>
    <sheetView zoomScale="75" zoomScaleNormal="75" zoomScalePageLayoutView="0" workbookViewId="0" topLeftCell="K40">
      <selection activeCell="AC86" sqref="AC86"/>
    </sheetView>
  </sheetViews>
  <sheetFormatPr defaultColWidth="11.421875" defaultRowHeight="12.75"/>
  <cols>
    <col min="1" max="1" width="15.57421875" style="0" customWidth="1"/>
    <col min="2" max="2" width="8.140625" style="0" customWidth="1"/>
    <col min="3" max="3" width="8.57421875" style="0" customWidth="1"/>
    <col min="5" max="5" width="9.421875" style="0" customWidth="1"/>
    <col min="6" max="6" width="9.28125" style="0" customWidth="1"/>
    <col min="7" max="7" width="11.28125" style="0" customWidth="1"/>
    <col min="8" max="9" width="8.7109375" style="0" customWidth="1"/>
    <col min="10" max="10" width="16.140625" style="0" customWidth="1"/>
    <col min="11" max="11" width="19.421875" style="0" customWidth="1"/>
    <col min="12" max="12" width="16.00390625" style="0" customWidth="1"/>
    <col min="13" max="30" width="8.7109375" style="0" customWidth="1"/>
  </cols>
  <sheetData>
    <row r="1" s="2" customFormat="1" ht="13.5" thickBot="1"/>
    <row r="2" spans="1:30" s="10" customFormat="1" ht="36.75" customHeight="1" thickTop="1">
      <c r="A2" s="100" t="s">
        <v>0</v>
      </c>
      <c r="B2" s="101"/>
      <c r="C2" s="102"/>
      <c r="D2" s="95" t="s">
        <v>2</v>
      </c>
      <c r="E2" s="96"/>
      <c r="F2" s="97"/>
      <c r="G2" s="95" t="s">
        <v>7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7"/>
    </row>
    <row r="3" spans="1:30" s="3" customFormat="1" ht="64.5" thickBot="1">
      <c r="A3" s="7" t="s">
        <v>1</v>
      </c>
      <c r="B3" s="12" t="s">
        <v>6</v>
      </c>
      <c r="C3" s="13" t="s">
        <v>5</v>
      </c>
      <c r="D3" s="14" t="s">
        <v>1</v>
      </c>
      <c r="E3" s="15" t="s">
        <v>4</v>
      </c>
      <c r="F3" s="13" t="s">
        <v>3</v>
      </c>
      <c r="G3" s="20">
        <v>0</v>
      </c>
      <c r="H3" s="21">
        <v>200</v>
      </c>
      <c r="I3" s="21">
        <v>400</v>
      </c>
      <c r="J3" s="21">
        <v>500</v>
      </c>
      <c r="K3" s="21">
        <v>600</v>
      </c>
      <c r="L3" s="21">
        <v>700</v>
      </c>
      <c r="M3" s="21">
        <v>800</v>
      </c>
      <c r="N3" s="21">
        <v>900</v>
      </c>
      <c r="O3" s="21">
        <v>1000</v>
      </c>
      <c r="P3" s="21">
        <v>1100</v>
      </c>
      <c r="Q3" s="21">
        <v>1200</v>
      </c>
      <c r="R3" s="21">
        <v>1300</v>
      </c>
      <c r="S3" s="21">
        <v>1400</v>
      </c>
      <c r="T3" s="21">
        <v>1500</v>
      </c>
      <c r="U3" s="21">
        <v>1600</v>
      </c>
      <c r="V3" s="21">
        <v>1700</v>
      </c>
      <c r="W3" s="21">
        <v>1800</v>
      </c>
      <c r="X3" s="21">
        <v>1900</v>
      </c>
      <c r="Y3" s="21">
        <v>2000</v>
      </c>
      <c r="Z3" s="21">
        <v>2100</v>
      </c>
      <c r="AA3" s="21">
        <v>2200</v>
      </c>
      <c r="AB3" s="21">
        <v>2300</v>
      </c>
      <c r="AC3" s="21">
        <v>2400</v>
      </c>
      <c r="AD3" s="22">
        <v>2500</v>
      </c>
    </row>
    <row r="4" spans="1:30" s="3" customFormat="1" ht="31.5" customHeight="1" thickTop="1">
      <c r="A4" s="11" t="s">
        <v>8</v>
      </c>
      <c r="B4" s="33">
        <v>21</v>
      </c>
      <c r="C4" s="30">
        <v>23.3</v>
      </c>
      <c r="D4" s="11" t="s">
        <v>26</v>
      </c>
      <c r="E4" s="29">
        <v>17</v>
      </c>
      <c r="F4" s="30">
        <v>25</v>
      </c>
      <c r="G4" s="23">
        <f aca="true" t="shared" si="0" ref="G4:I19">$F4*(100-1.3*(G$3-400)/100)/100</f>
        <v>26.3</v>
      </c>
      <c r="H4" s="24">
        <f t="shared" si="0"/>
        <v>25.65</v>
      </c>
      <c r="I4" s="24">
        <f t="shared" si="0"/>
        <v>25</v>
      </c>
      <c r="J4" s="24">
        <f aca="true" t="shared" si="1" ref="J4:AD19">$F4*(100-1.3*(J$3-400)/100)/100</f>
        <v>24.675</v>
      </c>
      <c r="K4" s="24">
        <f t="shared" si="1"/>
        <v>24.35</v>
      </c>
      <c r="L4" s="24">
        <f t="shared" si="1"/>
        <v>24.025</v>
      </c>
      <c r="M4" s="24">
        <f t="shared" si="1"/>
        <v>23.7</v>
      </c>
      <c r="N4" s="24">
        <f t="shared" si="1"/>
        <v>23.375</v>
      </c>
      <c r="O4" s="24">
        <f t="shared" si="1"/>
        <v>23.05</v>
      </c>
      <c r="P4" s="24">
        <f t="shared" si="1"/>
        <v>22.725</v>
      </c>
      <c r="Q4" s="24">
        <f t="shared" si="1"/>
        <v>22.4</v>
      </c>
      <c r="R4" s="24">
        <f t="shared" si="1"/>
        <v>22.075</v>
      </c>
      <c r="S4" s="24">
        <f t="shared" si="1"/>
        <v>21.75</v>
      </c>
      <c r="T4" s="24">
        <f t="shared" si="1"/>
        <v>21.425</v>
      </c>
      <c r="U4" s="24">
        <f t="shared" si="1"/>
        <v>21.1</v>
      </c>
      <c r="V4" s="24">
        <f t="shared" si="1"/>
        <v>20.775</v>
      </c>
      <c r="W4" s="24">
        <f t="shared" si="1"/>
        <v>20.45</v>
      </c>
      <c r="X4" s="24">
        <f t="shared" si="1"/>
        <v>20.125</v>
      </c>
      <c r="Y4" s="24">
        <f t="shared" si="1"/>
        <v>19.8</v>
      </c>
      <c r="Z4" s="24">
        <f t="shared" si="1"/>
        <v>19.475</v>
      </c>
      <c r="AA4" s="24">
        <f t="shared" si="1"/>
        <v>19.15</v>
      </c>
      <c r="AB4" s="24">
        <f aca="true" t="shared" si="2" ref="AB4:AB14">$F4*(100-1.3*(AB$3-400)/100)/100</f>
        <v>18.825</v>
      </c>
      <c r="AC4" s="24">
        <f t="shared" si="1"/>
        <v>18.5</v>
      </c>
      <c r="AD4" s="25">
        <f t="shared" si="1"/>
        <v>18.175</v>
      </c>
    </row>
    <row r="5" spans="1:30" s="3" customFormat="1" ht="31.5" customHeight="1">
      <c r="A5" s="11"/>
      <c r="B5" s="33"/>
      <c r="C5" s="30"/>
      <c r="D5" s="11" t="s">
        <v>28</v>
      </c>
      <c r="E5" s="29">
        <v>21</v>
      </c>
      <c r="F5" s="30">
        <v>30</v>
      </c>
      <c r="G5" s="23">
        <f t="shared" si="0"/>
        <v>31.56</v>
      </c>
      <c r="H5" s="24">
        <f t="shared" si="0"/>
        <v>30.78</v>
      </c>
      <c r="I5" s="24">
        <f t="shared" si="0"/>
        <v>30</v>
      </c>
      <c r="J5" s="24">
        <f t="shared" si="1"/>
        <v>29.61</v>
      </c>
      <c r="K5" s="24">
        <f t="shared" si="1"/>
        <v>29.22</v>
      </c>
      <c r="L5" s="24">
        <f t="shared" si="1"/>
        <v>28.83</v>
      </c>
      <c r="M5" s="24">
        <f t="shared" si="1"/>
        <v>28.44</v>
      </c>
      <c r="N5" s="24">
        <f t="shared" si="1"/>
        <v>28.05</v>
      </c>
      <c r="O5" s="24">
        <f t="shared" si="1"/>
        <v>27.66</v>
      </c>
      <c r="P5" s="24">
        <f t="shared" si="1"/>
        <v>27.27</v>
      </c>
      <c r="Q5" s="24">
        <f t="shared" si="1"/>
        <v>26.88</v>
      </c>
      <c r="R5" s="24">
        <f t="shared" si="1"/>
        <v>26.49</v>
      </c>
      <c r="S5" s="24">
        <f t="shared" si="1"/>
        <v>26.1</v>
      </c>
      <c r="T5" s="24">
        <f t="shared" si="1"/>
        <v>25.71</v>
      </c>
      <c r="U5" s="24">
        <f t="shared" si="1"/>
        <v>25.32</v>
      </c>
      <c r="V5" s="24">
        <f t="shared" si="1"/>
        <v>24.93</v>
      </c>
      <c r="W5" s="24">
        <f t="shared" si="1"/>
        <v>24.54</v>
      </c>
      <c r="X5" s="24">
        <f t="shared" si="1"/>
        <v>24.15</v>
      </c>
      <c r="Y5" s="24">
        <f t="shared" si="1"/>
        <v>23.76</v>
      </c>
      <c r="Z5" s="24">
        <f t="shared" si="1"/>
        <v>23.37</v>
      </c>
      <c r="AA5" s="24">
        <f t="shared" si="1"/>
        <v>22.98</v>
      </c>
      <c r="AB5" s="24">
        <f t="shared" si="2"/>
        <v>22.59</v>
      </c>
      <c r="AC5" s="24">
        <f t="shared" si="1"/>
        <v>22.2</v>
      </c>
      <c r="AD5" s="25">
        <f t="shared" si="1"/>
        <v>21.81</v>
      </c>
    </row>
    <row r="6" spans="1:30" s="3" customFormat="1" ht="31.5" customHeight="1">
      <c r="A6" s="4" t="s">
        <v>9</v>
      </c>
      <c r="B6" s="34">
        <v>27</v>
      </c>
      <c r="C6" s="32">
        <v>30</v>
      </c>
      <c r="D6" s="4" t="s">
        <v>27</v>
      </c>
      <c r="E6" s="31">
        <v>23</v>
      </c>
      <c r="F6" s="32">
        <v>31</v>
      </c>
      <c r="G6" s="26">
        <f t="shared" si="0"/>
        <v>32.612</v>
      </c>
      <c r="H6" s="27">
        <f t="shared" si="0"/>
        <v>31.805999999999997</v>
      </c>
      <c r="I6" s="27">
        <f t="shared" si="0"/>
        <v>31</v>
      </c>
      <c r="J6" s="27">
        <f t="shared" si="1"/>
        <v>30.597</v>
      </c>
      <c r="K6" s="27">
        <f t="shared" si="1"/>
        <v>30.194000000000003</v>
      </c>
      <c r="L6" s="27">
        <f t="shared" si="1"/>
        <v>29.791</v>
      </c>
      <c r="M6" s="27">
        <f t="shared" si="1"/>
        <v>29.387999999999998</v>
      </c>
      <c r="N6" s="27">
        <f t="shared" si="1"/>
        <v>28.985</v>
      </c>
      <c r="O6" s="27">
        <f t="shared" si="1"/>
        <v>28.582000000000004</v>
      </c>
      <c r="P6" s="27">
        <f t="shared" si="1"/>
        <v>28.179000000000002</v>
      </c>
      <c r="Q6" s="27">
        <f t="shared" si="1"/>
        <v>27.776</v>
      </c>
      <c r="R6" s="27">
        <f t="shared" si="1"/>
        <v>27.372999999999998</v>
      </c>
      <c r="S6" s="27">
        <f t="shared" si="1"/>
        <v>26.97</v>
      </c>
      <c r="T6" s="27">
        <f t="shared" si="1"/>
        <v>26.567000000000004</v>
      </c>
      <c r="U6" s="27">
        <f t="shared" si="1"/>
        <v>26.164</v>
      </c>
      <c r="V6" s="27">
        <f t="shared" si="1"/>
        <v>25.761</v>
      </c>
      <c r="W6" s="27">
        <f t="shared" si="1"/>
        <v>25.357999999999997</v>
      </c>
      <c r="X6" s="27">
        <f t="shared" si="1"/>
        <v>24.955</v>
      </c>
      <c r="Y6" s="27">
        <f t="shared" si="1"/>
        <v>24.552000000000003</v>
      </c>
      <c r="Z6" s="27">
        <f t="shared" si="1"/>
        <v>24.149</v>
      </c>
      <c r="AA6" s="27">
        <f t="shared" si="1"/>
        <v>23.746</v>
      </c>
      <c r="AB6" s="27">
        <f t="shared" si="2"/>
        <v>23.342999999999996</v>
      </c>
      <c r="AC6" s="27">
        <f t="shared" si="1"/>
        <v>22.94</v>
      </c>
      <c r="AD6" s="28">
        <f t="shared" si="1"/>
        <v>22.537000000000003</v>
      </c>
    </row>
    <row r="7" spans="1:30" s="3" customFormat="1" ht="31.5" customHeight="1">
      <c r="A7" s="4"/>
      <c r="B7" s="34"/>
      <c r="C7" s="32"/>
      <c r="D7" s="4" t="s">
        <v>29</v>
      </c>
      <c r="E7" s="31">
        <v>21</v>
      </c>
      <c r="F7" s="32">
        <v>30</v>
      </c>
      <c r="G7" s="26">
        <f t="shared" si="0"/>
        <v>31.56</v>
      </c>
      <c r="H7" s="27">
        <f t="shared" si="0"/>
        <v>30.78</v>
      </c>
      <c r="I7" s="27">
        <f t="shared" si="0"/>
        <v>30</v>
      </c>
      <c r="J7" s="27">
        <f t="shared" si="1"/>
        <v>29.61</v>
      </c>
      <c r="K7" s="27">
        <f t="shared" si="1"/>
        <v>29.22</v>
      </c>
      <c r="L7" s="27">
        <f t="shared" si="1"/>
        <v>28.83</v>
      </c>
      <c r="M7" s="27">
        <f t="shared" si="1"/>
        <v>28.44</v>
      </c>
      <c r="N7" s="27">
        <f t="shared" si="1"/>
        <v>28.05</v>
      </c>
      <c r="O7" s="27">
        <f t="shared" si="1"/>
        <v>27.66</v>
      </c>
      <c r="P7" s="27">
        <f t="shared" si="1"/>
        <v>27.27</v>
      </c>
      <c r="Q7" s="27">
        <f t="shared" si="1"/>
        <v>26.88</v>
      </c>
      <c r="R7" s="27">
        <f t="shared" si="1"/>
        <v>26.49</v>
      </c>
      <c r="S7" s="27">
        <f t="shared" si="1"/>
        <v>26.1</v>
      </c>
      <c r="T7" s="27">
        <f t="shared" si="1"/>
        <v>25.71</v>
      </c>
      <c r="U7" s="27">
        <f t="shared" si="1"/>
        <v>25.32</v>
      </c>
      <c r="V7" s="27">
        <f t="shared" si="1"/>
        <v>24.93</v>
      </c>
      <c r="W7" s="27">
        <f t="shared" si="1"/>
        <v>24.54</v>
      </c>
      <c r="X7" s="27">
        <f t="shared" si="1"/>
        <v>24.15</v>
      </c>
      <c r="Y7" s="27">
        <f t="shared" si="1"/>
        <v>23.76</v>
      </c>
      <c r="Z7" s="27">
        <f t="shared" si="1"/>
        <v>23.37</v>
      </c>
      <c r="AA7" s="27">
        <f t="shared" si="1"/>
        <v>22.98</v>
      </c>
      <c r="AB7" s="27">
        <f t="shared" si="2"/>
        <v>22.59</v>
      </c>
      <c r="AC7" s="27">
        <f t="shared" si="1"/>
        <v>22.2</v>
      </c>
      <c r="AD7" s="28">
        <f t="shared" si="1"/>
        <v>21.81</v>
      </c>
    </row>
    <row r="8" spans="1:30" s="3" customFormat="1" ht="31.5" customHeight="1">
      <c r="A8" s="4" t="s">
        <v>10</v>
      </c>
      <c r="B8" s="34">
        <v>33</v>
      </c>
      <c r="C8" s="32">
        <v>36.7</v>
      </c>
      <c r="D8" s="4" t="s">
        <v>30</v>
      </c>
      <c r="E8" s="31">
        <v>29</v>
      </c>
      <c r="F8" s="32">
        <v>37</v>
      </c>
      <c r="G8" s="26">
        <f t="shared" si="0"/>
        <v>38.924</v>
      </c>
      <c r="H8" s="27">
        <f t="shared" si="0"/>
        <v>37.961999999999996</v>
      </c>
      <c r="I8" s="27">
        <f t="shared" si="0"/>
        <v>37</v>
      </c>
      <c r="J8" s="27">
        <f t="shared" si="1"/>
        <v>36.519</v>
      </c>
      <c r="K8" s="27">
        <f t="shared" si="1"/>
        <v>36.038000000000004</v>
      </c>
      <c r="L8" s="27">
        <f t="shared" si="1"/>
        <v>35.556999999999995</v>
      </c>
      <c r="M8" s="27">
        <f t="shared" si="1"/>
        <v>35.076</v>
      </c>
      <c r="N8" s="27">
        <f t="shared" si="1"/>
        <v>34.595</v>
      </c>
      <c r="O8" s="27">
        <f t="shared" si="1"/>
        <v>34.114000000000004</v>
      </c>
      <c r="P8" s="27">
        <f t="shared" si="1"/>
        <v>33.633</v>
      </c>
      <c r="Q8" s="27">
        <f t="shared" si="1"/>
        <v>33.152</v>
      </c>
      <c r="R8" s="27">
        <f t="shared" si="1"/>
        <v>32.671</v>
      </c>
      <c r="S8" s="27">
        <f t="shared" si="1"/>
        <v>32.19</v>
      </c>
      <c r="T8" s="27">
        <f t="shared" si="1"/>
        <v>31.709</v>
      </c>
      <c r="U8" s="27">
        <f t="shared" si="1"/>
        <v>31.228</v>
      </c>
      <c r="V8" s="27">
        <f t="shared" si="1"/>
        <v>30.747</v>
      </c>
      <c r="W8" s="27">
        <f t="shared" si="1"/>
        <v>30.266</v>
      </c>
      <c r="X8" s="27">
        <f t="shared" si="1"/>
        <v>29.785</v>
      </c>
      <c r="Y8" s="27">
        <f t="shared" si="1"/>
        <v>29.304000000000002</v>
      </c>
      <c r="Z8" s="27">
        <f t="shared" si="1"/>
        <v>28.823</v>
      </c>
      <c r="AA8" s="27">
        <f t="shared" si="1"/>
        <v>28.342</v>
      </c>
      <c r="AB8" s="27">
        <f t="shared" si="2"/>
        <v>27.861</v>
      </c>
      <c r="AC8" s="27">
        <f t="shared" si="1"/>
        <v>27.38</v>
      </c>
      <c r="AD8" s="28">
        <f t="shared" si="1"/>
        <v>26.899</v>
      </c>
    </row>
    <row r="9" spans="1:30" s="3" customFormat="1" ht="31.5" customHeight="1">
      <c r="A9" s="4" t="s">
        <v>11</v>
      </c>
      <c r="B9" s="34">
        <v>39</v>
      </c>
      <c r="C9" s="32">
        <v>43.3</v>
      </c>
      <c r="D9" s="4" t="s">
        <v>31</v>
      </c>
      <c r="E9" s="31">
        <v>35</v>
      </c>
      <c r="F9" s="32">
        <v>47</v>
      </c>
      <c r="G9" s="26">
        <f t="shared" si="0"/>
        <v>49.444</v>
      </c>
      <c r="H9" s="27">
        <f t="shared" si="0"/>
        <v>48.222</v>
      </c>
      <c r="I9" s="27">
        <f t="shared" si="0"/>
        <v>47</v>
      </c>
      <c r="J9" s="27">
        <f t="shared" si="1"/>
        <v>46.389</v>
      </c>
      <c r="K9" s="27">
        <f t="shared" si="1"/>
        <v>45.778</v>
      </c>
      <c r="L9" s="27">
        <f t="shared" si="1"/>
        <v>45.167</v>
      </c>
      <c r="M9" s="27">
        <f t="shared" si="1"/>
        <v>44.556</v>
      </c>
      <c r="N9" s="27">
        <f t="shared" si="1"/>
        <v>43.945</v>
      </c>
      <c r="O9" s="27">
        <f t="shared" si="1"/>
        <v>43.334</v>
      </c>
      <c r="P9" s="27">
        <f t="shared" si="1"/>
        <v>42.723</v>
      </c>
      <c r="Q9" s="27">
        <f t="shared" si="1"/>
        <v>42.111999999999995</v>
      </c>
      <c r="R9" s="27">
        <f t="shared" si="1"/>
        <v>41.501</v>
      </c>
      <c r="S9" s="27">
        <f t="shared" si="1"/>
        <v>40.89</v>
      </c>
      <c r="T9" s="27">
        <f t="shared" si="1"/>
        <v>40.279</v>
      </c>
      <c r="U9" s="27">
        <f t="shared" si="1"/>
        <v>39.668</v>
      </c>
      <c r="V9" s="27">
        <f t="shared" si="1"/>
        <v>39.056999999999995</v>
      </c>
      <c r="W9" s="27">
        <f t="shared" si="1"/>
        <v>38.446</v>
      </c>
      <c r="X9" s="27">
        <f t="shared" si="1"/>
        <v>37.835</v>
      </c>
      <c r="Y9" s="27">
        <f t="shared" si="1"/>
        <v>37.224000000000004</v>
      </c>
      <c r="Z9" s="27">
        <f t="shared" si="1"/>
        <v>36.613</v>
      </c>
      <c r="AA9" s="27">
        <f t="shared" si="1"/>
        <v>36.001999999999995</v>
      </c>
      <c r="AB9" s="27">
        <f t="shared" si="2"/>
        <v>35.391</v>
      </c>
      <c r="AC9" s="27">
        <f t="shared" si="1"/>
        <v>34.78</v>
      </c>
      <c r="AD9" s="28">
        <f t="shared" si="1"/>
        <v>34.169000000000004</v>
      </c>
    </row>
    <row r="10" spans="1:30" s="3" customFormat="1" ht="31.5" customHeight="1">
      <c r="A10" s="4"/>
      <c r="B10" s="34"/>
      <c r="C10" s="32"/>
      <c r="D10" s="4"/>
      <c r="E10" s="31"/>
      <c r="F10" s="32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</row>
    <row r="11" spans="1:30" s="3" customFormat="1" ht="31.5" customHeight="1">
      <c r="A11" s="11" t="s">
        <v>12</v>
      </c>
      <c r="B11" s="33">
        <v>20</v>
      </c>
      <c r="C11" s="30">
        <v>21.7</v>
      </c>
      <c r="D11" s="11" t="s">
        <v>32</v>
      </c>
      <c r="E11" s="29">
        <v>17</v>
      </c>
      <c r="F11" s="30">
        <v>34</v>
      </c>
      <c r="G11" s="23">
        <f>$F11*(100-1.3*(G$3-400)/100)/100</f>
        <v>35.768</v>
      </c>
      <c r="H11" s="24">
        <f t="shared" si="0"/>
        <v>34.88399999999999</v>
      </c>
      <c r="I11" s="24">
        <f t="shared" si="0"/>
        <v>34</v>
      </c>
      <c r="J11" s="24">
        <f t="shared" si="1"/>
        <v>33.558</v>
      </c>
      <c r="K11" s="24">
        <f t="shared" si="1"/>
        <v>33.11600000000001</v>
      </c>
      <c r="L11" s="24">
        <f t="shared" si="1"/>
        <v>32.674</v>
      </c>
      <c r="M11" s="24">
        <f t="shared" si="1"/>
        <v>32.232</v>
      </c>
      <c r="N11" s="24">
        <f t="shared" si="1"/>
        <v>31.79</v>
      </c>
      <c r="O11" s="24">
        <f t="shared" si="1"/>
        <v>31.348000000000003</v>
      </c>
      <c r="P11" s="24">
        <f t="shared" si="1"/>
        <v>30.906000000000002</v>
      </c>
      <c r="Q11" s="24">
        <f t="shared" si="1"/>
        <v>30.463999999999995</v>
      </c>
      <c r="R11" s="24">
        <f t="shared" si="1"/>
        <v>30.022</v>
      </c>
      <c r="S11" s="24">
        <f t="shared" si="1"/>
        <v>29.58</v>
      </c>
      <c r="T11" s="24">
        <f t="shared" si="1"/>
        <v>29.138</v>
      </c>
      <c r="U11" s="24">
        <f t="shared" si="1"/>
        <v>28.696000000000005</v>
      </c>
      <c r="V11" s="24">
        <f t="shared" si="1"/>
        <v>28.253999999999998</v>
      </c>
      <c r="W11" s="24">
        <f t="shared" si="1"/>
        <v>27.811999999999998</v>
      </c>
      <c r="X11" s="24">
        <f t="shared" si="1"/>
        <v>27.37</v>
      </c>
      <c r="Y11" s="24">
        <f t="shared" si="1"/>
        <v>26.928</v>
      </c>
      <c r="Z11" s="24">
        <f t="shared" si="1"/>
        <v>26.486000000000004</v>
      </c>
      <c r="AA11" s="24">
        <f t="shared" si="1"/>
        <v>26.043999999999997</v>
      </c>
      <c r="AB11" s="24">
        <f t="shared" si="2"/>
        <v>25.601999999999997</v>
      </c>
      <c r="AC11" s="24">
        <f t="shared" si="1"/>
        <v>25.16</v>
      </c>
      <c r="AD11" s="25">
        <f t="shared" si="1"/>
        <v>24.718000000000004</v>
      </c>
    </row>
    <row r="12" spans="1:30" s="3" customFormat="1" ht="31.5" customHeight="1">
      <c r="A12" s="4" t="s">
        <v>13</v>
      </c>
      <c r="B12" s="34">
        <v>25</v>
      </c>
      <c r="C12" s="32">
        <v>27.2</v>
      </c>
      <c r="D12" s="4" t="s">
        <v>33</v>
      </c>
      <c r="E12" s="31">
        <v>17</v>
      </c>
      <c r="F12" s="32">
        <v>34</v>
      </c>
      <c r="G12" s="26">
        <f>$F12*(100-1.3*(G$3-400)/100)/100</f>
        <v>35.768</v>
      </c>
      <c r="H12" s="27">
        <f t="shared" si="0"/>
        <v>34.88399999999999</v>
      </c>
      <c r="I12" s="27">
        <f t="shared" si="0"/>
        <v>34</v>
      </c>
      <c r="J12" s="27">
        <f t="shared" si="1"/>
        <v>33.558</v>
      </c>
      <c r="K12" s="27">
        <f t="shared" si="1"/>
        <v>33.11600000000001</v>
      </c>
      <c r="L12" s="27">
        <f t="shared" si="1"/>
        <v>32.674</v>
      </c>
      <c r="M12" s="27">
        <f t="shared" si="1"/>
        <v>32.232</v>
      </c>
      <c r="N12" s="27">
        <f t="shared" si="1"/>
        <v>31.79</v>
      </c>
      <c r="O12" s="27">
        <f t="shared" si="1"/>
        <v>31.348000000000003</v>
      </c>
      <c r="P12" s="27">
        <f t="shared" si="1"/>
        <v>30.906000000000002</v>
      </c>
      <c r="Q12" s="27">
        <f t="shared" si="1"/>
        <v>30.463999999999995</v>
      </c>
      <c r="R12" s="27">
        <f t="shared" si="1"/>
        <v>30.022</v>
      </c>
      <c r="S12" s="27">
        <f t="shared" si="1"/>
        <v>29.58</v>
      </c>
      <c r="T12" s="27">
        <f t="shared" si="1"/>
        <v>29.138</v>
      </c>
      <c r="U12" s="27">
        <f t="shared" si="1"/>
        <v>28.696000000000005</v>
      </c>
      <c r="V12" s="27">
        <f t="shared" si="1"/>
        <v>28.253999999999998</v>
      </c>
      <c r="W12" s="27">
        <f t="shared" si="1"/>
        <v>27.811999999999998</v>
      </c>
      <c r="X12" s="27">
        <f t="shared" si="1"/>
        <v>27.37</v>
      </c>
      <c r="Y12" s="27">
        <f t="shared" si="1"/>
        <v>26.928</v>
      </c>
      <c r="Z12" s="27">
        <f t="shared" si="1"/>
        <v>26.486000000000004</v>
      </c>
      <c r="AA12" s="27">
        <f t="shared" si="1"/>
        <v>26.043999999999997</v>
      </c>
      <c r="AB12" s="27">
        <f t="shared" si="2"/>
        <v>25.601999999999997</v>
      </c>
      <c r="AC12" s="27">
        <f t="shared" si="1"/>
        <v>25.16</v>
      </c>
      <c r="AD12" s="28">
        <f t="shared" si="1"/>
        <v>24.718000000000004</v>
      </c>
    </row>
    <row r="13" spans="1:30" s="3" customFormat="1" ht="31.5" customHeight="1">
      <c r="A13" s="4" t="s">
        <v>14</v>
      </c>
      <c r="B13" s="34">
        <v>30</v>
      </c>
      <c r="C13" s="32">
        <v>32.6</v>
      </c>
      <c r="D13" s="4" t="s">
        <v>34</v>
      </c>
      <c r="E13" s="31">
        <v>17</v>
      </c>
      <c r="F13" s="32">
        <v>34</v>
      </c>
      <c r="G13" s="26">
        <f>$F13*(100-1.3*(G$3-400)/100)/100</f>
        <v>35.768</v>
      </c>
      <c r="H13" s="27">
        <f t="shared" si="0"/>
        <v>34.88399999999999</v>
      </c>
      <c r="I13" s="27">
        <f t="shared" si="0"/>
        <v>34</v>
      </c>
      <c r="J13" s="27">
        <f t="shared" si="1"/>
        <v>33.558</v>
      </c>
      <c r="K13" s="27">
        <f t="shared" si="1"/>
        <v>33.11600000000001</v>
      </c>
      <c r="L13" s="27">
        <f t="shared" si="1"/>
        <v>32.674</v>
      </c>
      <c r="M13" s="27">
        <f t="shared" si="1"/>
        <v>32.232</v>
      </c>
      <c r="N13" s="27">
        <f t="shared" si="1"/>
        <v>31.79</v>
      </c>
      <c r="O13" s="27">
        <f t="shared" si="1"/>
        <v>31.348000000000003</v>
      </c>
      <c r="P13" s="27">
        <f t="shared" si="1"/>
        <v>30.906000000000002</v>
      </c>
      <c r="Q13" s="27">
        <f t="shared" si="1"/>
        <v>30.463999999999995</v>
      </c>
      <c r="R13" s="27">
        <f t="shared" si="1"/>
        <v>30.022</v>
      </c>
      <c r="S13" s="27">
        <f t="shared" si="1"/>
        <v>29.58</v>
      </c>
      <c r="T13" s="27">
        <f t="shared" si="1"/>
        <v>29.138</v>
      </c>
      <c r="U13" s="27">
        <f t="shared" si="1"/>
        <v>28.696000000000005</v>
      </c>
      <c r="V13" s="27">
        <f t="shared" si="1"/>
        <v>28.253999999999998</v>
      </c>
      <c r="W13" s="27">
        <f t="shared" si="1"/>
        <v>27.811999999999998</v>
      </c>
      <c r="X13" s="27">
        <f t="shared" si="1"/>
        <v>27.37</v>
      </c>
      <c r="Y13" s="27">
        <f t="shared" si="1"/>
        <v>26.928</v>
      </c>
      <c r="Z13" s="27">
        <f t="shared" si="1"/>
        <v>26.486000000000004</v>
      </c>
      <c r="AA13" s="27">
        <f t="shared" si="1"/>
        <v>26.043999999999997</v>
      </c>
      <c r="AB13" s="27">
        <f t="shared" si="2"/>
        <v>25.601999999999997</v>
      </c>
      <c r="AC13" s="27">
        <f t="shared" si="1"/>
        <v>25.16</v>
      </c>
      <c r="AD13" s="28">
        <f t="shared" si="1"/>
        <v>24.718000000000004</v>
      </c>
    </row>
    <row r="14" spans="1:30" s="3" customFormat="1" ht="31.5" customHeight="1">
      <c r="A14" s="4" t="s">
        <v>15</v>
      </c>
      <c r="B14" s="34">
        <v>35</v>
      </c>
      <c r="C14" s="32">
        <v>38</v>
      </c>
      <c r="D14" s="4" t="s">
        <v>35</v>
      </c>
      <c r="E14" s="31">
        <v>31</v>
      </c>
      <c r="F14" s="32">
        <v>45</v>
      </c>
      <c r="G14" s="26">
        <f>$F14*(100-1.3*(G$3-400)/100)/100</f>
        <v>47.34</v>
      </c>
      <c r="H14" s="27">
        <f t="shared" si="0"/>
        <v>46.17</v>
      </c>
      <c r="I14" s="27">
        <f t="shared" si="0"/>
        <v>45</v>
      </c>
      <c r="J14" s="27">
        <f t="shared" si="1"/>
        <v>44.415</v>
      </c>
      <c r="K14" s="27">
        <f t="shared" si="1"/>
        <v>43.83</v>
      </c>
      <c r="L14" s="27">
        <f t="shared" si="1"/>
        <v>43.245</v>
      </c>
      <c r="M14" s="27">
        <f t="shared" si="1"/>
        <v>42.66</v>
      </c>
      <c r="N14" s="27">
        <f t="shared" si="1"/>
        <v>42.075</v>
      </c>
      <c r="O14" s="27">
        <f t="shared" si="1"/>
        <v>41.49</v>
      </c>
      <c r="P14" s="27">
        <f t="shared" si="1"/>
        <v>40.905</v>
      </c>
      <c r="Q14" s="27">
        <f t="shared" si="1"/>
        <v>40.31999999999999</v>
      </c>
      <c r="R14" s="27">
        <f t="shared" si="1"/>
        <v>39.735</v>
      </c>
      <c r="S14" s="27">
        <f t="shared" si="1"/>
        <v>39.15</v>
      </c>
      <c r="T14" s="27">
        <f t="shared" si="1"/>
        <v>38.565</v>
      </c>
      <c r="U14" s="27">
        <f t="shared" si="1"/>
        <v>37.980000000000004</v>
      </c>
      <c r="V14" s="27">
        <f t="shared" si="1"/>
        <v>37.394999999999996</v>
      </c>
      <c r="W14" s="27">
        <f t="shared" si="1"/>
        <v>36.81</v>
      </c>
      <c r="X14" s="27">
        <f t="shared" si="1"/>
        <v>36.225</v>
      </c>
      <c r="Y14" s="27">
        <f t="shared" si="1"/>
        <v>35.64</v>
      </c>
      <c r="Z14" s="27">
        <f t="shared" si="1"/>
        <v>35.05500000000001</v>
      </c>
      <c r="AA14" s="27">
        <f t="shared" si="1"/>
        <v>34.47</v>
      </c>
      <c r="AB14" s="27">
        <f t="shared" si="2"/>
        <v>33.885</v>
      </c>
      <c r="AC14" s="27">
        <f aca="true" t="shared" si="3" ref="W14:AC19">$F14*(100-1.3*(AC$3-400)/100)/100</f>
        <v>33.3</v>
      </c>
      <c r="AD14" s="28">
        <f t="shared" si="1"/>
        <v>32.715</v>
      </c>
    </row>
    <row r="15" spans="1:30" s="3" customFormat="1" ht="31.5" customHeight="1">
      <c r="A15" s="4"/>
      <c r="B15" s="34"/>
      <c r="C15" s="32"/>
      <c r="D15" s="4"/>
      <c r="E15" s="31"/>
      <c r="F15" s="32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</row>
    <row r="16" spans="1:30" s="3" customFormat="1" ht="31.5" customHeight="1">
      <c r="A16" s="4" t="s">
        <v>16</v>
      </c>
      <c r="B16" s="34">
        <v>44</v>
      </c>
      <c r="C16" s="32">
        <v>47.5</v>
      </c>
      <c r="D16" s="4" t="s">
        <v>36</v>
      </c>
      <c r="E16" s="31">
        <v>38</v>
      </c>
      <c r="F16" s="32">
        <v>82</v>
      </c>
      <c r="G16" s="26">
        <f>$F16*(100-1.3*(G$3-400)/100)/100</f>
        <v>86.264</v>
      </c>
      <c r="H16" s="27">
        <f t="shared" si="0"/>
        <v>84.13199999999999</v>
      </c>
      <c r="I16" s="27">
        <f t="shared" si="0"/>
        <v>82</v>
      </c>
      <c r="J16" s="27">
        <f t="shared" si="1"/>
        <v>80.93400000000001</v>
      </c>
      <c r="K16" s="27">
        <f t="shared" si="1"/>
        <v>79.868</v>
      </c>
      <c r="L16" s="27">
        <f t="shared" si="1"/>
        <v>78.80199999999999</v>
      </c>
      <c r="M16" s="27">
        <f t="shared" si="1"/>
        <v>77.73599999999999</v>
      </c>
      <c r="N16" s="27">
        <f t="shared" si="1"/>
        <v>76.67</v>
      </c>
      <c r="O16" s="27">
        <f t="shared" si="1"/>
        <v>75.604</v>
      </c>
      <c r="P16" s="27">
        <f t="shared" si="1"/>
        <v>74.538</v>
      </c>
      <c r="Q16" s="27">
        <f t="shared" si="1"/>
        <v>73.472</v>
      </c>
      <c r="R16" s="27">
        <f t="shared" si="1"/>
        <v>72.40599999999999</v>
      </c>
      <c r="S16" s="27">
        <f t="shared" si="1"/>
        <v>71.34</v>
      </c>
      <c r="T16" s="27">
        <f t="shared" si="1"/>
        <v>70.274</v>
      </c>
      <c r="U16" s="27">
        <f t="shared" si="1"/>
        <v>69.208</v>
      </c>
      <c r="V16" s="27">
        <f t="shared" si="1"/>
        <v>68.142</v>
      </c>
      <c r="W16" s="27">
        <f t="shared" si="3"/>
        <v>67.076</v>
      </c>
      <c r="X16" s="27">
        <f t="shared" si="3"/>
        <v>66.01</v>
      </c>
      <c r="Y16" s="27">
        <f t="shared" si="3"/>
        <v>64.944</v>
      </c>
      <c r="Z16" s="27">
        <f t="shared" si="3"/>
        <v>63.878</v>
      </c>
      <c r="AA16" s="27">
        <f t="shared" si="3"/>
        <v>62.812</v>
      </c>
      <c r="AB16" s="27">
        <f t="shared" si="3"/>
        <v>61.745999999999995</v>
      </c>
      <c r="AC16" s="27">
        <f t="shared" si="3"/>
        <v>60.68</v>
      </c>
      <c r="AD16" s="28">
        <f t="shared" si="1"/>
        <v>59.614000000000004</v>
      </c>
    </row>
    <row r="17" spans="1:30" s="3" customFormat="1" ht="31.5" customHeight="1">
      <c r="A17" s="4" t="s">
        <v>17</v>
      </c>
      <c r="B17" s="34">
        <v>56</v>
      </c>
      <c r="C17" s="32">
        <v>60.4</v>
      </c>
      <c r="D17" s="4" t="s">
        <v>37</v>
      </c>
      <c r="E17" s="31">
        <v>38</v>
      </c>
      <c r="F17" s="32">
        <v>82</v>
      </c>
      <c r="G17" s="26">
        <f>$F17*(100-1.3*(G$3-400)/100)/100</f>
        <v>86.264</v>
      </c>
      <c r="H17" s="27">
        <f t="shared" si="0"/>
        <v>84.13199999999999</v>
      </c>
      <c r="I17" s="27">
        <f t="shared" si="0"/>
        <v>82</v>
      </c>
      <c r="J17" s="27">
        <f t="shared" si="1"/>
        <v>80.93400000000001</v>
      </c>
      <c r="K17" s="27">
        <f t="shared" si="1"/>
        <v>79.868</v>
      </c>
      <c r="L17" s="27">
        <f t="shared" si="1"/>
        <v>78.80199999999999</v>
      </c>
      <c r="M17" s="27">
        <f t="shared" si="1"/>
        <v>77.73599999999999</v>
      </c>
      <c r="N17" s="27">
        <f t="shared" si="1"/>
        <v>76.67</v>
      </c>
      <c r="O17" s="27">
        <f t="shared" si="1"/>
        <v>75.604</v>
      </c>
      <c r="P17" s="27">
        <f t="shared" si="1"/>
        <v>74.538</v>
      </c>
      <c r="Q17" s="27">
        <f t="shared" si="1"/>
        <v>73.472</v>
      </c>
      <c r="R17" s="27">
        <f t="shared" si="1"/>
        <v>72.40599999999999</v>
      </c>
      <c r="S17" s="27">
        <f t="shared" si="1"/>
        <v>71.34</v>
      </c>
      <c r="T17" s="27">
        <f t="shared" si="1"/>
        <v>70.274</v>
      </c>
      <c r="U17" s="27">
        <f t="shared" si="1"/>
        <v>69.208</v>
      </c>
      <c r="V17" s="27">
        <f t="shared" si="1"/>
        <v>68.142</v>
      </c>
      <c r="W17" s="27">
        <f t="shared" si="3"/>
        <v>67.076</v>
      </c>
      <c r="X17" s="27">
        <f t="shared" si="3"/>
        <v>66.01</v>
      </c>
      <c r="Y17" s="27">
        <f t="shared" si="3"/>
        <v>64.944</v>
      </c>
      <c r="Z17" s="27">
        <f t="shared" si="3"/>
        <v>63.878</v>
      </c>
      <c r="AA17" s="27">
        <f t="shared" si="3"/>
        <v>62.812</v>
      </c>
      <c r="AB17" s="27">
        <f t="shared" si="3"/>
        <v>61.745999999999995</v>
      </c>
      <c r="AC17" s="27">
        <f t="shared" si="3"/>
        <v>60.68</v>
      </c>
      <c r="AD17" s="28">
        <f t="shared" si="1"/>
        <v>59.614000000000004</v>
      </c>
    </row>
    <row r="18" spans="1:30" s="3" customFormat="1" ht="31.5" customHeight="1">
      <c r="A18" s="4" t="s">
        <v>18</v>
      </c>
      <c r="B18" s="34">
        <v>68</v>
      </c>
      <c r="C18" s="32">
        <v>73.3</v>
      </c>
      <c r="D18" s="4" t="s">
        <v>38</v>
      </c>
      <c r="E18" s="31">
        <v>38</v>
      </c>
      <c r="F18" s="32">
        <v>82</v>
      </c>
      <c r="G18" s="26">
        <f>$F18*(100-1.3*(G$3-400)/100)/100</f>
        <v>86.264</v>
      </c>
      <c r="H18" s="27">
        <f t="shared" si="0"/>
        <v>84.13199999999999</v>
      </c>
      <c r="I18" s="27">
        <f t="shared" si="0"/>
        <v>82</v>
      </c>
      <c r="J18" s="27">
        <f t="shared" si="1"/>
        <v>80.93400000000001</v>
      </c>
      <c r="K18" s="27">
        <f t="shared" si="1"/>
        <v>79.868</v>
      </c>
      <c r="L18" s="27">
        <f t="shared" si="1"/>
        <v>78.80199999999999</v>
      </c>
      <c r="M18" s="27">
        <f t="shared" si="1"/>
        <v>77.73599999999999</v>
      </c>
      <c r="N18" s="27">
        <f t="shared" si="1"/>
        <v>76.67</v>
      </c>
      <c r="O18" s="27">
        <f t="shared" si="1"/>
        <v>75.604</v>
      </c>
      <c r="P18" s="27">
        <f t="shared" si="1"/>
        <v>74.538</v>
      </c>
      <c r="Q18" s="27">
        <f t="shared" si="1"/>
        <v>73.472</v>
      </c>
      <c r="R18" s="27">
        <f t="shared" si="1"/>
        <v>72.40599999999999</v>
      </c>
      <c r="S18" s="27">
        <f t="shared" si="1"/>
        <v>71.34</v>
      </c>
      <c r="T18" s="27">
        <f t="shared" si="1"/>
        <v>70.274</v>
      </c>
      <c r="U18" s="27">
        <f t="shared" si="1"/>
        <v>69.208</v>
      </c>
      <c r="V18" s="27">
        <f t="shared" si="1"/>
        <v>68.142</v>
      </c>
      <c r="W18" s="27">
        <f t="shared" si="3"/>
        <v>67.076</v>
      </c>
      <c r="X18" s="27">
        <f t="shared" si="3"/>
        <v>66.01</v>
      </c>
      <c r="Y18" s="27">
        <f t="shared" si="3"/>
        <v>64.944</v>
      </c>
      <c r="Z18" s="27">
        <f t="shared" si="3"/>
        <v>63.878</v>
      </c>
      <c r="AA18" s="27">
        <f t="shared" si="3"/>
        <v>62.812</v>
      </c>
      <c r="AB18" s="27">
        <f t="shared" si="3"/>
        <v>61.745999999999995</v>
      </c>
      <c r="AC18" s="27">
        <f t="shared" si="3"/>
        <v>60.68</v>
      </c>
      <c r="AD18" s="28">
        <f t="shared" si="1"/>
        <v>59.614000000000004</v>
      </c>
    </row>
    <row r="19" spans="1:30" s="3" customFormat="1" ht="31.5" customHeight="1">
      <c r="A19" s="4" t="s">
        <v>19</v>
      </c>
      <c r="B19" s="34">
        <v>80</v>
      </c>
      <c r="C19" s="32">
        <v>86.3</v>
      </c>
      <c r="D19" s="4" t="s">
        <v>39</v>
      </c>
      <c r="E19" s="31">
        <v>71</v>
      </c>
      <c r="F19" s="32">
        <v>128</v>
      </c>
      <c r="G19" s="26">
        <f>$F19*(100-1.3*(G$3-400)/100)/100</f>
        <v>134.656</v>
      </c>
      <c r="H19" s="27">
        <f t="shared" si="0"/>
        <v>131.328</v>
      </c>
      <c r="I19" s="27">
        <f t="shared" si="0"/>
        <v>128</v>
      </c>
      <c r="J19" s="27">
        <f t="shared" si="1"/>
        <v>126.336</v>
      </c>
      <c r="K19" s="27">
        <f t="shared" si="1"/>
        <v>124.67200000000001</v>
      </c>
      <c r="L19" s="27">
        <f t="shared" si="1"/>
        <v>123.008</v>
      </c>
      <c r="M19" s="27">
        <f t="shared" si="1"/>
        <v>121.344</v>
      </c>
      <c r="N19" s="27">
        <f t="shared" si="1"/>
        <v>119.68</v>
      </c>
      <c r="O19" s="27">
        <f t="shared" si="1"/>
        <v>118.016</v>
      </c>
      <c r="P19" s="27">
        <f t="shared" si="1"/>
        <v>116.352</v>
      </c>
      <c r="Q19" s="27">
        <f t="shared" si="1"/>
        <v>114.68799999999999</v>
      </c>
      <c r="R19" s="27">
        <f t="shared" si="1"/>
        <v>113.024</v>
      </c>
      <c r="S19" s="27">
        <f t="shared" si="1"/>
        <v>111.36</v>
      </c>
      <c r="T19" s="27">
        <f t="shared" si="1"/>
        <v>109.696</v>
      </c>
      <c r="U19" s="27">
        <f t="shared" si="1"/>
        <v>108.03200000000001</v>
      </c>
      <c r="V19" s="27">
        <f t="shared" si="1"/>
        <v>106.368</v>
      </c>
      <c r="W19" s="27">
        <f t="shared" si="3"/>
        <v>104.704</v>
      </c>
      <c r="X19" s="27">
        <f t="shared" si="3"/>
        <v>103.04</v>
      </c>
      <c r="Y19" s="27">
        <f t="shared" si="3"/>
        <v>101.376</v>
      </c>
      <c r="Z19" s="27">
        <f t="shared" si="3"/>
        <v>99.712</v>
      </c>
      <c r="AA19" s="27">
        <f t="shared" si="3"/>
        <v>98.04799999999999</v>
      </c>
      <c r="AB19" s="27">
        <f t="shared" si="3"/>
        <v>96.384</v>
      </c>
      <c r="AC19" s="27">
        <f t="shared" si="3"/>
        <v>94.72</v>
      </c>
      <c r="AD19" s="28">
        <f t="shared" si="1"/>
        <v>93.056</v>
      </c>
    </row>
    <row r="20" spans="1:30" s="3" customFormat="1" ht="31.5" customHeight="1">
      <c r="A20" s="4" t="s">
        <v>20</v>
      </c>
      <c r="B20" s="34">
        <v>90</v>
      </c>
      <c r="C20" s="32">
        <v>97.1</v>
      </c>
      <c r="D20" s="4" t="s">
        <v>40</v>
      </c>
      <c r="E20" s="31">
        <v>71</v>
      </c>
      <c r="F20" s="32">
        <v>128</v>
      </c>
      <c r="G20" s="26">
        <f>$F20*(100-1.3*(G$3-400)/100)/100</f>
        <v>134.656</v>
      </c>
      <c r="H20" s="27">
        <f>$F20*(100-1.3*(H$3-400)/100)/100</f>
        <v>131.328</v>
      </c>
      <c r="I20" s="27">
        <f>$F20*(100-1.3*(I$3-400)/100)/100</f>
        <v>128</v>
      </c>
      <c r="J20" s="27">
        <f aca="true" t="shared" si="4" ref="J20:AD20">$F20*(100-1.3*(J$3-400)/100)/100</f>
        <v>126.336</v>
      </c>
      <c r="K20" s="27">
        <f t="shared" si="4"/>
        <v>124.67200000000001</v>
      </c>
      <c r="L20" s="27">
        <f t="shared" si="4"/>
        <v>123.008</v>
      </c>
      <c r="M20" s="27">
        <f t="shared" si="4"/>
        <v>121.344</v>
      </c>
      <c r="N20" s="27">
        <f t="shared" si="4"/>
        <v>119.68</v>
      </c>
      <c r="O20" s="27">
        <f t="shared" si="4"/>
        <v>118.016</v>
      </c>
      <c r="P20" s="27">
        <f t="shared" si="4"/>
        <v>116.352</v>
      </c>
      <c r="Q20" s="27">
        <f t="shared" si="4"/>
        <v>114.68799999999999</v>
      </c>
      <c r="R20" s="27">
        <f t="shared" si="4"/>
        <v>113.024</v>
      </c>
      <c r="S20" s="27">
        <f t="shared" si="4"/>
        <v>111.36</v>
      </c>
      <c r="T20" s="27">
        <f t="shared" si="4"/>
        <v>109.696</v>
      </c>
      <c r="U20" s="27">
        <f t="shared" si="4"/>
        <v>108.03200000000001</v>
      </c>
      <c r="V20" s="27">
        <f t="shared" si="4"/>
        <v>106.368</v>
      </c>
      <c r="W20" s="27">
        <f t="shared" si="4"/>
        <v>104.704</v>
      </c>
      <c r="X20" s="27">
        <f t="shared" si="4"/>
        <v>103.04</v>
      </c>
      <c r="Y20" s="27">
        <f t="shared" si="4"/>
        <v>101.376</v>
      </c>
      <c r="Z20" s="27">
        <f t="shared" si="4"/>
        <v>99.712</v>
      </c>
      <c r="AA20" s="27">
        <f t="shared" si="4"/>
        <v>98.04799999999999</v>
      </c>
      <c r="AB20" s="27">
        <f t="shared" si="4"/>
        <v>96.384</v>
      </c>
      <c r="AC20" s="27">
        <f t="shared" si="4"/>
        <v>94.72</v>
      </c>
      <c r="AD20" s="28">
        <f t="shared" si="4"/>
        <v>93.056</v>
      </c>
    </row>
    <row r="21" spans="1:30" s="3" customFormat="1" ht="31.5" customHeight="1">
      <c r="A21" s="4"/>
      <c r="B21" s="34"/>
      <c r="C21" s="32"/>
      <c r="D21" s="4"/>
      <c r="E21" s="31"/>
      <c r="F21" s="32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</row>
    <row r="22" spans="1:30" s="3" customFormat="1" ht="31.5" customHeight="1">
      <c r="A22" s="4" t="s">
        <v>21</v>
      </c>
      <c r="B22" s="34">
        <v>44</v>
      </c>
      <c r="C22" s="32">
        <v>47.5</v>
      </c>
      <c r="D22" s="4" t="s">
        <v>41</v>
      </c>
      <c r="E22" s="31">
        <v>31</v>
      </c>
      <c r="F22" s="32">
        <v>50</v>
      </c>
      <c r="G22" s="26">
        <f aca="true" t="shared" si="5" ref="G22:AD27">$F22*(100-1.3*(G$3-400)/100)/100</f>
        <v>52.6</v>
      </c>
      <c r="H22" s="27">
        <f t="shared" si="5"/>
        <v>51.3</v>
      </c>
      <c r="I22" s="27">
        <f t="shared" si="5"/>
        <v>50</v>
      </c>
      <c r="J22" s="27">
        <f t="shared" si="5"/>
        <v>49.35</v>
      </c>
      <c r="K22" s="27">
        <f t="shared" si="5"/>
        <v>48.7</v>
      </c>
      <c r="L22" s="27">
        <f t="shared" si="5"/>
        <v>48.05</v>
      </c>
      <c r="M22" s="27">
        <f t="shared" si="5"/>
        <v>47.4</v>
      </c>
      <c r="N22" s="27">
        <f t="shared" si="5"/>
        <v>46.75</v>
      </c>
      <c r="O22" s="27">
        <f t="shared" si="5"/>
        <v>46.1</v>
      </c>
      <c r="P22" s="27">
        <f t="shared" si="5"/>
        <v>45.45</v>
      </c>
      <c r="Q22" s="27">
        <f t="shared" si="5"/>
        <v>44.8</v>
      </c>
      <c r="R22" s="27">
        <f t="shared" si="5"/>
        <v>44.15</v>
      </c>
      <c r="S22" s="27">
        <f t="shared" si="5"/>
        <v>43.5</v>
      </c>
      <c r="T22" s="27">
        <f t="shared" si="5"/>
        <v>42.85</v>
      </c>
      <c r="U22" s="27">
        <f t="shared" si="5"/>
        <v>42.2</v>
      </c>
      <c r="V22" s="27">
        <f t="shared" si="5"/>
        <v>41.55</v>
      </c>
      <c r="W22" s="27">
        <f t="shared" si="5"/>
        <v>40.9</v>
      </c>
      <c r="X22" s="27">
        <f t="shared" si="5"/>
        <v>40.25</v>
      </c>
      <c r="Y22" s="27">
        <f t="shared" si="5"/>
        <v>39.6</v>
      </c>
      <c r="Z22" s="27">
        <f t="shared" si="5"/>
        <v>38.95</v>
      </c>
      <c r="AA22" s="27">
        <f t="shared" si="5"/>
        <v>38.3</v>
      </c>
      <c r="AB22" s="27">
        <f t="shared" si="5"/>
        <v>37.65</v>
      </c>
      <c r="AC22" s="27">
        <f t="shared" si="5"/>
        <v>37</v>
      </c>
      <c r="AD22" s="28">
        <f t="shared" si="5"/>
        <v>36.35</v>
      </c>
    </row>
    <row r="23" spans="1:30" s="3" customFormat="1" ht="31.5" customHeight="1">
      <c r="A23" s="4" t="s">
        <v>22</v>
      </c>
      <c r="B23" s="34">
        <v>56</v>
      </c>
      <c r="C23" s="32">
        <v>60.4</v>
      </c>
      <c r="D23" s="4" t="s">
        <v>42</v>
      </c>
      <c r="E23" s="31">
        <v>39</v>
      </c>
      <c r="F23" s="32">
        <v>70</v>
      </c>
      <c r="G23" s="26">
        <f t="shared" si="5"/>
        <v>73.64</v>
      </c>
      <c r="H23" s="27">
        <f t="shared" si="5"/>
        <v>71.82</v>
      </c>
      <c r="I23" s="27">
        <f t="shared" si="5"/>
        <v>70</v>
      </c>
      <c r="J23" s="27">
        <f t="shared" si="5"/>
        <v>69.09</v>
      </c>
      <c r="K23" s="27">
        <f t="shared" si="5"/>
        <v>68.18</v>
      </c>
      <c r="L23" s="27">
        <f t="shared" si="5"/>
        <v>67.27</v>
      </c>
      <c r="M23" s="27">
        <f t="shared" si="5"/>
        <v>66.36</v>
      </c>
      <c r="N23" s="27">
        <f t="shared" si="5"/>
        <v>65.45</v>
      </c>
      <c r="O23" s="27">
        <f t="shared" si="5"/>
        <v>64.54</v>
      </c>
      <c r="P23" s="27">
        <f t="shared" si="5"/>
        <v>63.63</v>
      </c>
      <c r="Q23" s="27">
        <f t="shared" si="5"/>
        <v>62.72</v>
      </c>
      <c r="R23" s="27">
        <f t="shared" si="5"/>
        <v>61.81</v>
      </c>
      <c r="S23" s="27">
        <f t="shared" si="5"/>
        <v>60.9</v>
      </c>
      <c r="T23" s="27">
        <f t="shared" si="5"/>
        <v>59.99</v>
      </c>
      <c r="U23" s="27">
        <f t="shared" si="5"/>
        <v>59.08</v>
      </c>
      <c r="V23" s="27">
        <f t="shared" si="5"/>
        <v>58.17</v>
      </c>
      <c r="W23" s="27">
        <f t="shared" si="5"/>
        <v>57.26</v>
      </c>
      <c r="X23" s="27">
        <f t="shared" si="5"/>
        <v>56.35</v>
      </c>
      <c r="Y23" s="27">
        <f t="shared" si="5"/>
        <v>55.44</v>
      </c>
      <c r="Z23" s="27">
        <f t="shared" si="5"/>
        <v>54.53</v>
      </c>
      <c r="AA23" s="27">
        <f t="shared" si="5"/>
        <v>53.62</v>
      </c>
      <c r="AB23" s="27">
        <f t="shared" si="5"/>
        <v>52.71</v>
      </c>
      <c r="AC23" s="27">
        <f t="shared" si="5"/>
        <v>51.8</v>
      </c>
      <c r="AD23" s="28">
        <f t="shared" si="5"/>
        <v>50.89</v>
      </c>
    </row>
    <row r="24" spans="1:30" s="3" customFormat="1" ht="31.5" customHeight="1">
      <c r="A24" s="4" t="s">
        <v>23</v>
      </c>
      <c r="B24" s="34">
        <v>68</v>
      </c>
      <c r="C24" s="32">
        <v>73.3</v>
      </c>
      <c r="D24" s="4" t="s">
        <v>43</v>
      </c>
      <c r="E24" s="31">
        <v>39</v>
      </c>
      <c r="F24" s="32">
        <v>70</v>
      </c>
      <c r="G24" s="26">
        <f t="shared" si="5"/>
        <v>73.64</v>
      </c>
      <c r="H24" s="27">
        <f t="shared" si="5"/>
        <v>71.82</v>
      </c>
      <c r="I24" s="27">
        <f t="shared" si="5"/>
        <v>70</v>
      </c>
      <c r="J24" s="27">
        <f t="shared" si="5"/>
        <v>69.09</v>
      </c>
      <c r="K24" s="27">
        <f t="shared" si="5"/>
        <v>68.18</v>
      </c>
      <c r="L24" s="27">
        <f t="shared" si="5"/>
        <v>67.27</v>
      </c>
      <c r="M24" s="27">
        <f t="shared" si="5"/>
        <v>66.36</v>
      </c>
      <c r="N24" s="27">
        <f t="shared" si="5"/>
        <v>65.45</v>
      </c>
      <c r="O24" s="27">
        <f t="shared" si="5"/>
        <v>64.54</v>
      </c>
      <c r="P24" s="27">
        <f t="shared" si="5"/>
        <v>63.63</v>
      </c>
      <c r="Q24" s="27">
        <f t="shared" si="5"/>
        <v>62.72</v>
      </c>
      <c r="R24" s="27">
        <f t="shared" si="5"/>
        <v>61.81</v>
      </c>
      <c r="S24" s="27">
        <f t="shared" si="5"/>
        <v>60.9</v>
      </c>
      <c r="T24" s="27">
        <f t="shared" si="5"/>
        <v>59.99</v>
      </c>
      <c r="U24" s="27">
        <f t="shared" si="5"/>
        <v>59.08</v>
      </c>
      <c r="V24" s="27">
        <f t="shared" si="5"/>
        <v>58.17</v>
      </c>
      <c r="W24" s="27">
        <f t="shared" si="5"/>
        <v>57.26</v>
      </c>
      <c r="X24" s="27">
        <f t="shared" si="5"/>
        <v>56.35</v>
      </c>
      <c r="Y24" s="27">
        <f t="shared" si="5"/>
        <v>55.44</v>
      </c>
      <c r="Z24" s="27">
        <f t="shared" si="5"/>
        <v>54.53</v>
      </c>
      <c r="AA24" s="27">
        <f t="shared" si="5"/>
        <v>53.62</v>
      </c>
      <c r="AB24" s="27">
        <f t="shared" si="5"/>
        <v>52.71</v>
      </c>
      <c r="AC24" s="27">
        <f t="shared" si="5"/>
        <v>51.8</v>
      </c>
      <c r="AD24" s="28">
        <f t="shared" si="5"/>
        <v>50.89</v>
      </c>
    </row>
    <row r="25" spans="1:30" s="3" customFormat="1" ht="31.5" customHeight="1">
      <c r="A25" s="4" t="s">
        <v>24</v>
      </c>
      <c r="B25" s="34">
        <v>80</v>
      </c>
      <c r="C25" s="32">
        <v>86.3</v>
      </c>
      <c r="D25" s="4" t="s">
        <v>44</v>
      </c>
      <c r="E25" s="31" t="s">
        <v>45</v>
      </c>
      <c r="F25" s="32">
        <v>111</v>
      </c>
      <c r="G25" s="26">
        <f t="shared" si="5"/>
        <v>116.772</v>
      </c>
      <c r="H25" s="27">
        <f t="shared" si="5"/>
        <v>113.88599999999998</v>
      </c>
      <c r="I25" s="27">
        <f t="shared" si="5"/>
        <v>111</v>
      </c>
      <c r="J25" s="27">
        <f t="shared" si="5"/>
        <v>109.557</v>
      </c>
      <c r="K25" s="27">
        <f t="shared" si="5"/>
        <v>108.11400000000002</v>
      </c>
      <c r="L25" s="27">
        <f t="shared" si="5"/>
        <v>106.67099999999999</v>
      </c>
      <c r="M25" s="27">
        <f t="shared" si="5"/>
        <v>105.228</v>
      </c>
      <c r="N25" s="27">
        <f t="shared" si="5"/>
        <v>103.785</v>
      </c>
      <c r="O25" s="27">
        <f t="shared" si="5"/>
        <v>102.34200000000001</v>
      </c>
      <c r="P25" s="27">
        <f t="shared" si="5"/>
        <v>100.89900000000002</v>
      </c>
      <c r="Q25" s="27">
        <f t="shared" si="5"/>
        <v>99.45599999999999</v>
      </c>
      <c r="R25" s="27">
        <f t="shared" si="5"/>
        <v>98.01299999999999</v>
      </c>
      <c r="S25" s="27">
        <f t="shared" si="5"/>
        <v>96.57</v>
      </c>
      <c r="T25" s="27">
        <f t="shared" si="5"/>
        <v>95.12700000000001</v>
      </c>
      <c r="U25" s="27">
        <f t="shared" si="5"/>
        <v>93.68400000000001</v>
      </c>
      <c r="V25" s="27">
        <f t="shared" si="5"/>
        <v>92.24099999999999</v>
      </c>
      <c r="W25" s="27">
        <f t="shared" si="5"/>
        <v>90.79799999999999</v>
      </c>
      <c r="X25" s="27">
        <f t="shared" si="5"/>
        <v>89.355</v>
      </c>
      <c r="Y25" s="27">
        <f t="shared" si="5"/>
        <v>87.912</v>
      </c>
      <c r="Z25" s="27">
        <f t="shared" si="5"/>
        <v>86.46900000000001</v>
      </c>
      <c r="AA25" s="27">
        <f t="shared" si="5"/>
        <v>85.02599999999998</v>
      </c>
      <c r="AB25" s="27">
        <f t="shared" si="5"/>
        <v>83.583</v>
      </c>
      <c r="AC25" s="27">
        <f t="shared" si="5"/>
        <v>82.14</v>
      </c>
      <c r="AD25" s="28">
        <f t="shared" si="5"/>
        <v>80.697</v>
      </c>
    </row>
    <row r="26" spans="1:30" s="3" customFormat="1" ht="31.5" customHeight="1">
      <c r="A26" s="4" t="s">
        <v>25</v>
      </c>
      <c r="B26" s="34">
        <v>90</v>
      </c>
      <c r="C26" s="32">
        <v>97.1</v>
      </c>
      <c r="D26" s="4" t="s">
        <v>44</v>
      </c>
      <c r="E26" s="31" t="s">
        <v>45</v>
      </c>
      <c r="F26" s="32">
        <v>111</v>
      </c>
      <c r="G26" s="26">
        <f t="shared" si="5"/>
        <v>116.772</v>
      </c>
      <c r="H26" s="27">
        <f t="shared" si="5"/>
        <v>113.88599999999998</v>
      </c>
      <c r="I26" s="27">
        <f t="shared" si="5"/>
        <v>111</v>
      </c>
      <c r="J26" s="27">
        <f t="shared" si="5"/>
        <v>109.557</v>
      </c>
      <c r="K26" s="27">
        <f t="shared" si="5"/>
        <v>108.11400000000002</v>
      </c>
      <c r="L26" s="27">
        <f t="shared" si="5"/>
        <v>106.67099999999999</v>
      </c>
      <c r="M26" s="27">
        <f t="shared" si="5"/>
        <v>105.228</v>
      </c>
      <c r="N26" s="27">
        <f t="shared" si="5"/>
        <v>103.785</v>
      </c>
      <c r="O26" s="27">
        <f t="shared" si="5"/>
        <v>102.34200000000001</v>
      </c>
      <c r="P26" s="27">
        <f t="shared" si="5"/>
        <v>100.89900000000002</v>
      </c>
      <c r="Q26" s="27">
        <f t="shared" si="5"/>
        <v>99.45599999999999</v>
      </c>
      <c r="R26" s="27">
        <f t="shared" si="5"/>
        <v>98.01299999999999</v>
      </c>
      <c r="S26" s="27">
        <f t="shared" si="5"/>
        <v>96.57</v>
      </c>
      <c r="T26" s="27">
        <f t="shared" si="5"/>
        <v>95.12700000000001</v>
      </c>
      <c r="U26" s="27">
        <f t="shared" si="5"/>
        <v>93.68400000000001</v>
      </c>
      <c r="V26" s="27">
        <f t="shared" si="5"/>
        <v>92.24099999999999</v>
      </c>
      <c r="W26" s="27">
        <f t="shared" si="5"/>
        <v>90.79799999999999</v>
      </c>
      <c r="X26" s="27">
        <f t="shared" si="5"/>
        <v>89.355</v>
      </c>
      <c r="Y26" s="27">
        <f t="shared" si="5"/>
        <v>87.912</v>
      </c>
      <c r="Z26" s="27">
        <f t="shared" si="5"/>
        <v>86.46900000000001</v>
      </c>
      <c r="AA26" s="27">
        <f t="shared" si="5"/>
        <v>85.02599999999998</v>
      </c>
      <c r="AB26" s="27">
        <f t="shared" si="5"/>
        <v>83.583</v>
      </c>
      <c r="AC26" s="27">
        <f t="shared" si="5"/>
        <v>82.14</v>
      </c>
      <c r="AD26" s="28">
        <f t="shared" si="5"/>
        <v>80.697</v>
      </c>
    </row>
    <row r="27" spans="1:30" s="3" customFormat="1" ht="31.5" customHeight="1">
      <c r="A27" s="4"/>
      <c r="B27" s="5"/>
      <c r="C27" s="6"/>
      <c r="D27" s="4" t="s">
        <v>46</v>
      </c>
      <c r="E27" s="31" t="s">
        <v>47</v>
      </c>
      <c r="F27" s="32">
        <v>142</v>
      </c>
      <c r="G27" s="26">
        <f t="shared" si="5"/>
        <v>149.384</v>
      </c>
      <c r="H27" s="27">
        <f t="shared" si="5"/>
        <v>145.69199999999998</v>
      </c>
      <c r="I27" s="27">
        <f t="shared" si="5"/>
        <v>142</v>
      </c>
      <c r="J27" s="27">
        <f t="shared" si="5"/>
        <v>140.154</v>
      </c>
      <c r="K27" s="27">
        <f t="shared" si="5"/>
        <v>138.30800000000002</v>
      </c>
      <c r="L27" s="27">
        <f t="shared" si="5"/>
        <v>136.462</v>
      </c>
      <c r="M27" s="27">
        <f t="shared" si="5"/>
        <v>134.616</v>
      </c>
      <c r="N27" s="27">
        <f t="shared" si="5"/>
        <v>132.77</v>
      </c>
      <c r="O27" s="27">
        <f t="shared" si="5"/>
        <v>130.924</v>
      </c>
      <c r="P27" s="27">
        <f t="shared" si="5"/>
        <v>129.078</v>
      </c>
      <c r="Q27" s="27">
        <f t="shared" si="5"/>
        <v>127.23199999999999</v>
      </c>
      <c r="R27" s="27">
        <f t="shared" si="5"/>
        <v>125.38600000000001</v>
      </c>
      <c r="S27" s="27">
        <f t="shared" si="5"/>
        <v>123.54</v>
      </c>
      <c r="T27" s="27">
        <f t="shared" si="5"/>
        <v>121.694</v>
      </c>
      <c r="U27" s="27">
        <f t="shared" si="5"/>
        <v>119.84800000000001</v>
      </c>
      <c r="V27" s="27">
        <f t="shared" si="5"/>
        <v>118.002</v>
      </c>
      <c r="W27" s="27">
        <f t="shared" si="5"/>
        <v>116.156</v>
      </c>
      <c r="X27" s="27">
        <f t="shared" si="5"/>
        <v>114.31</v>
      </c>
      <c r="Y27" s="27">
        <f t="shared" si="5"/>
        <v>112.464</v>
      </c>
      <c r="Z27" s="27">
        <f t="shared" si="5"/>
        <v>110.61800000000001</v>
      </c>
      <c r="AA27" s="27">
        <f t="shared" si="5"/>
        <v>108.77199999999999</v>
      </c>
      <c r="AB27" s="27">
        <f t="shared" si="5"/>
        <v>106.926</v>
      </c>
      <c r="AC27" s="27">
        <f t="shared" si="5"/>
        <v>105.08</v>
      </c>
      <c r="AD27" s="28">
        <f t="shared" si="5"/>
        <v>103.234</v>
      </c>
    </row>
    <row r="28" spans="1:30" s="3" customFormat="1" ht="31.5" customHeight="1" thickBot="1">
      <c r="A28" s="7"/>
      <c r="B28" s="8"/>
      <c r="C28" s="9"/>
      <c r="D28" s="7"/>
      <c r="E28" s="16"/>
      <c r="F28" s="9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9"/>
    </row>
    <row r="29" s="3" customFormat="1" ht="13.5" thickTop="1"/>
    <row r="30" s="3" customFormat="1" ht="12.75"/>
    <row r="31" s="3" customFormat="1" ht="12.75"/>
    <row r="32" s="3" customFormat="1" ht="12.75">
      <c r="D32" s="37" t="s">
        <v>59</v>
      </c>
    </row>
    <row r="33" s="1" customFormat="1" ht="12.75"/>
    <row r="34" s="1" customFormat="1" ht="12.75"/>
    <row r="35" spans="1:30" s="1" customFormat="1" ht="12.75">
      <c r="A35" s="99" t="s">
        <v>48</v>
      </c>
      <c r="B35" s="99"/>
      <c r="C35" s="1" t="s">
        <v>50</v>
      </c>
      <c r="E35" s="1">
        <v>0</v>
      </c>
      <c r="F35" s="1">
        <v>100</v>
      </c>
      <c r="G35" s="1">
        <v>200</v>
      </c>
      <c r="H35" s="1">
        <v>300</v>
      </c>
      <c r="I35" s="1">
        <v>400</v>
      </c>
      <c r="J35" s="1">
        <v>500</v>
      </c>
      <c r="K35" s="1">
        <v>600</v>
      </c>
      <c r="L35" s="1">
        <v>700</v>
      </c>
      <c r="M35" s="1">
        <v>800</v>
      </c>
      <c r="N35" s="1">
        <v>900</v>
      </c>
      <c r="O35" s="1">
        <v>1000</v>
      </c>
      <c r="P35" s="1">
        <v>1100</v>
      </c>
      <c r="Q35" s="1">
        <v>1200</v>
      </c>
      <c r="R35" s="1">
        <v>1300</v>
      </c>
      <c r="S35" s="1">
        <v>1400</v>
      </c>
      <c r="T35" s="1">
        <v>1500</v>
      </c>
      <c r="U35" s="1">
        <v>1600</v>
      </c>
      <c r="V35" s="1">
        <v>1700</v>
      </c>
      <c r="W35" s="1">
        <v>1800</v>
      </c>
      <c r="X35" s="1">
        <v>1900</v>
      </c>
      <c r="Y35" s="1">
        <v>2000</v>
      </c>
      <c r="Z35" s="1">
        <v>2100</v>
      </c>
      <c r="AA35" s="1">
        <v>2200</v>
      </c>
      <c r="AB35" s="1">
        <v>2300</v>
      </c>
      <c r="AC35" s="1">
        <v>2400</v>
      </c>
      <c r="AD35" s="1">
        <v>2500</v>
      </c>
    </row>
    <row r="36" spans="1:25" s="1" customFormat="1" ht="12.75">
      <c r="A36" s="98" t="s">
        <v>51</v>
      </c>
      <c r="B36" s="98"/>
      <c r="C36" s="1" t="s">
        <v>49</v>
      </c>
      <c r="E36" s="1">
        <v>1013</v>
      </c>
      <c r="J36" s="1">
        <v>955</v>
      </c>
      <c r="O36" s="1">
        <v>899</v>
      </c>
      <c r="Y36" s="1">
        <v>795</v>
      </c>
    </row>
    <row r="37" spans="1:30" ht="12.75">
      <c r="A37" t="s">
        <v>52</v>
      </c>
      <c r="C37" s="1" t="s">
        <v>49</v>
      </c>
      <c r="D37" s="35" t="s">
        <v>57</v>
      </c>
      <c r="E37">
        <v>1013</v>
      </c>
      <c r="F37" s="36">
        <f>$E37*(1-1.2/100*F35/100)</f>
        <v>1000.8439999999999</v>
      </c>
      <c r="G37" s="36">
        <f aca="true" t="shared" si="6" ref="G37:AD37">$E37*(1-1.2/100*G35/100)</f>
        <v>988.688</v>
      </c>
      <c r="H37" s="36">
        <f t="shared" si="6"/>
        <v>976.5319999999999</v>
      </c>
      <c r="I37" s="36">
        <f t="shared" si="6"/>
        <v>964.376</v>
      </c>
      <c r="J37" s="36">
        <f t="shared" si="6"/>
        <v>952.2199999999999</v>
      </c>
      <c r="K37" s="36">
        <f t="shared" si="6"/>
        <v>940.064</v>
      </c>
      <c r="L37" s="36">
        <f t="shared" si="6"/>
        <v>927.908</v>
      </c>
      <c r="M37" s="36">
        <f t="shared" si="6"/>
        <v>915.7520000000001</v>
      </c>
      <c r="N37" s="36">
        <f t="shared" si="6"/>
        <v>903.596</v>
      </c>
      <c r="O37" s="36">
        <f t="shared" si="6"/>
        <v>891.44</v>
      </c>
      <c r="P37" s="36">
        <f t="shared" si="6"/>
        <v>879.284</v>
      </c>
      <c r="Q37" s="36">
        <f t="shared" si="6"/>
        <v>867.1279999999999</v>
      </c>
      <c r="R37" s="36">
        <f t="shared" si="6"/>
        <v>854.972</v>
      </c>
      <c r="S37" s="36">
        <f t="shared" si="6"/>
        <v>842.8159999999999</v>
      </c>
      <c r="T37" s="36">
        <f t="shared" si="6"/>
        <v>830.6600000000001</v>
      </c>
      <c r="U37" s="36">
        <f t="shared" si="6"/>
        <v>818.504</v>
      </c>
      <c r="V37" s="36">
        <f t="shared" si="6"/>
        <v>806.3480000000001</v>
      </c>
      <c r="W37" s="36">
        <f t="shared" si="6"/>
        <v>794.192</v>
      </c>
      <c r="X37" s="36">
        <f t="shared" si="6"/>
        <v>782.0360000000001</v>
      </c>
      <c r="Y37" s="36">
        <f t="shared" si="6"/>
        <v>769.88</v>
      </c>
      <c r="Z37" s="36">
        <f t="shared" si="6"/>
        <v>757.724</v>
      </c>
      <c r="AA37" s="36">
        <f t="shared" si="6"/>
        <v>745.568</v>
      </c>
      <c r="AB37" s="36">
        <f t="shared" si="6"/>
        <v>733.4119999999999</v>
      </c>
      <c r="AC37" s="36">
        <f t="shared" si="6"/>
        <v>721.256</v>
      </c>
      <c r="AD37" s="36">
        <f t="shared" si="6"/>
        <v>709.0999999999999</v>
      </c>
    </row>
    <row r="38" spans="1:30" ht="12.75">
      <c r="A38" t="s">
        <v>111</v>
      </c>
      <c r="C38" s="1"/>
      <c r="D38" s="35"/>
      <c r="E38" s="36">
        <f>1013-0.1187*E$35+0.000005*E$35*E$35</f>
        <v>1013</v>
      </c>
      <c r="F38" s="36">
        <f aca="true" t="shared" si="7" ref="F38:AD38">1013-0.1187*F$35+0.000005*F$35*F$35</f>
        <v>1001.18</v>
      </c>
      <c r="G38" s="36">
        <f t="shared" si="7"/>
        <v>989.46</v>
      </c>
      <c r="H38" s="36">
        <f t="shared" si="7"/>
        <v>977.84</v>
      </c>
      <c r="I38" s="36">
        <f t="shared" si="7"/>
        <v>966.3199999999999</v>
      </c>
      <c r="J38" s="36">
        <f t="shared" si="7"/>
        <v>954.9</v>
      </c>
      <c r="K38" s="36">
        <f t="shared" si="7"/>
        <v>943.5799999999999</v>
      </c>
      <c r="L38" s="36">
        <f t="shared" si="7"/>
        <v>932.36</v>
      </c>
      <c r="M38" s="36">
        <f t="shared" si="7"/>
        <v>921.24</v>
      </c>
      <c r="N38" s="36">
        <f t="shared" si="7"/>
        <v>910.2199999999999</v>
      </c>
      <c r="O38" s="36">
        <f t="shared" si="7"/>
        <v>899.3</v>
      </c>
      <c r="P38" s="36">
        <f t="shared" si="7"/>
        <v>888.48</v>
      </c>
      <c r="Q38" s="36">
        <f t="shared" si="7"/>
        <v>877.76</v>
      </c>
      <c r="R38" s="36">
        <f t="shared" si="7"/>
        <v>867.1400000000001</v>
      </c>
      <c r="S38" s="36">
        <f t="shared" si="7"/>
        <v>856.6199999999999</v>
      </c>
      <c r="T38" s="36">
        <f t="shared" si="7"/>
        <v>846.2</v>
      </c>
      <c r="U38" s="36">
        <f t="shared" si="7"/>
        <v>835.88</v>
      </c>
      <c r="V38" s="36">
        <f t="shared" si="7"/>
        <v>825.6600000000001</v>
      </c>
      <c r="W38" s="36">
        <f t="shared" si="7"/>
        <v>815.5400000000001</v>
      </c>
      <c r="X38" s="36">
        <f t="shared" si="7"/>
        <v>805.52</v>
      </c>
      <c r="Y38" s="36">
        <f t="shared" si="7"/>
        <v>795.6</v>
      </c>
      <c r="Z38" s="36">
        <f t="shared" si="7"/>
        <v>785.78</v>
      </c>
      <c r="AA38" s="36">
        <f t="shared" si="7"/>
        <v>776.0600000000001</v>
      </c>
      <c r="AB38" s="36">
        <f t="shared" si="7"/>
        <v>766.44</v>
      </c>
      <c r="AC38" s="36">
        <f t="shared" si="7"/>
        <v>756.92</v>
      </c>
      <c r="AD38" s="36">
        <f t="shared" si="7"/>
        <v>747.5</v>
      </c>
    </row>
    <row r="39" spans="1:61" ht="12.75">
      <c r="A39" t="s">
        <v>53</v>
      </c>
      <c r="C39" s="1" t="s">
        <v>54</v>
      </c>
      <c r="D39" s="1" t="s">
        <v>56</v>
      </c>
      <c r="E39" s="1">
        <v>15</v>
      </c>
      <c r="F39" s="1"/>
      <c r="G39" s="1"/>
      <c r="H39" s="1"/>
      <c r="I39" s="1"/>
      <c r="J39" s="1">
        <v>11.8</v>
      </c>
      <c r="K39" s="1"/>
      <c r="L39" s="1"/>
      <c r="M39" s="1"/>
      <c r="N39" s="1"/>
      <c r="O39" s="1">
        <v>8.5</v>
      </c>
      <c r="P39" s="1"/>
      <c r="Q39" s="1"/>
      <c r="R39" s="1"/>
      <c r="S39" s="1"/>
      <c r="T39" s="1"/>
      <c r="U39" s="1"/>
      <c r="V39" s="1"/>
      <c r="W39" s="1"/>
      <c r="X39" s="1"/>
      <c r="Y39" s="1">
        <v>2.04</v>
      </c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</row>
    <row r="40" spans="1:61" ht="12.75">
      <c r="A40" t="s">
        <v>55</v>
      </c>
      <c r="C40" s="1" t="s">
        <v>54</v>
      </c>
      <c r="D40" s="1"/>
      <c r="E40" s="1">
        <v>15</v>
      </c>
      <c r="F40" s="1">
        <f>$E40-F$35/100*0.65</f>
        <v>14.35</v>
      </c>
      <c r="G40" s="1">
        <f aca="true" t="shared" si="8" ref="G40:AD42">$E40-G$35/100*0.65</f>
        <v>13.7</v>
      </c>
      <c r="H40" s="1">
        <f t="shared" si="8"/>
        <v>13.05</v>
      </c>
      <c r="I40" s="1">
        <f t="shared" si="8"/>
        <v>12.4</v>
      </c>
      <c r="J40" s="1">
        <f t="shared" si="8"/>
        <v>11.75</v>
      </c>
      <c r="K40" s="1">
        <f t="shared" si="8"/>
        <v>11.1</v>
      </c>
      <c r="L40" s="1">
        <f t="shared" si="8"/>
        <v>10.45</v>
      </c>
      <c r="M40" s="1">
        <f t="shared" si="8"/>
        <v>9.8</v>
      </c>
      <c r="N40" s="1">
        <f t="shared" si="8"/>
        <v>9.149999999999999</v>
      </c>
      <c r="O40" s="1">
        <f t="shared" si="8"/>
        <v>8.5</v>
      </c>
      <c r="P40" s="1">
        <f t="shared" si="8"/>
        <v>7.85</v>
      </c>
      <c r="Q40" s="1">
        <f t="shared" si="8"/>
        <v>7.199999999999999</v>
      </c>
      <c r="R40" s="1">
        <f t="shared" si="8"/>
        <v>6.549999999999999</v>
      </c>
      <c r="S40" s="1">
        <f t="shared" si="8"/>
        <v>5.9</v>
      </c>
      <c r="T40" s="1">
        <f t="shared" si="8"/>
        <v>5.25</v>
      </c>
      <c r="U40" s="1">
        <f t="shared" si="8"/>
        <v>4.6</v>
      </c>
      <c r="V40" s="1">
        <f t="shared" si="8"/>
        <v>3.9499999999999993</v>
      </c>
      <c r="W40" s="1">
        <f t="shared" si="8"/>
        <v>3.299999999999999</v>
      </c>
      <c r="X40" s="1">
        <f t="shared" si="8"/>
        <v>2.6500000000000004</v>
      </c>
      <c r="Y40" s="1">
        <f t="shared" si="8"/>
        <v>2</v>
      </c>
      <c r="Z40" s="1">
        <f t="shared" si="8"/>
        <v>1.3499999999999996</v>
      </c>
      <c r="AA40" s="1">
        <f t="shared" si="8"/>
        <v>0.6999999999999993</v>
      </c>
      <c r="AB40" s="1">
        <f t="shared" si="8"/>
        <v>0.049999999999998934</v>
      </c>
      <c r="AC40" s="1">
        <f t="shared" si="8"/>
        <v>-0.6000000000000014</v>
      </c>
      <c r="AD40" s="1">
        <f t="shared" si="8"/>
        <v>-1.25</v>
      </c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</row>
    <row r="41" spans="1:61" ht="12.75">
      <c r="A41" t="s">
        <v>58</v>
      </c>
      <c r="C41" s="1" t="s">
        <v>54</v>
      </c>
      <c r="D41" s="1"/>
      <c r="E41" s="1">
        <v>12.5</v>
      </c>
      <c r="F41" s="1">
        <f>$E41-F$35/100*0.65</f>
        <v>11.85</v>
      </c>
      <c r="G41" s="1">
        <f t="shared" si="8"/>
        <v>11.2</v>
      </c>
      <c r="H41" s="1">
        <f t="shared" si="8"/>
        <v>10.55</v>
      </c>
      <c r="I41" s="1">
        <f t="shared" si="8"/>
        <v>9.9</v>
      </c>
      <c r="J41" s="1">
        <f t="shared" si="8"/>
        <v>9.25</v>
      </c>
      <c r="K41" s="1">
        <f t="shared" si="8"/>
        <v>8.6</v>
      </c>
      <c r="L41" s="1">
        <f t="shared" si="8"/>
        <v>7.95</v>
      </c>
      <c r="M41" s="1">
        <f t="shared" si="8"/>
        <v>7.3</v>
      </c>
      <c r="N41" s="1">
        <f t="shared" si="8"/>
        <v>6.6499999999999995</v>
      </c>
      <c r="O41" s="1">
        <f t="shared" si="8"/>
        <v>6</v>
      </c>
      <c r="P41" s="1">
        <f t="shared" si="8"/>
        <v>5.35</v>
      </c>
      <c r="Q41" s="1">
        <f t="shared" si="8"/>
        <v>4.699999999999999</v>
      </c>
      <c r="R41" s="1">
        <f t="shared" si="8"/>
        <v>4.049999999999999</v>
      </c>
      <c r="S41" s="1">
        <f t="shared" si="8"/>
        <v>3.4000000000000004</v>
      </c>
      <c r="T41" s="1">
        <f t="shared" si="8"/>
        <v>2.75</v>
      </c>
      <c r="U41" s="1">
        <f t="shared" si="8"/>
        <v>2.0999999999999996</v>
      </c>
      <c r="V41" s="1">
        <f t="shared" si="8"/>
        <v>1.4499999999999993</v>
      </c>
      <c r="W41" s="1">
        <f t="shared" si="8"/>
        <v>0.7999999999999989</v>
      </c>
      <c r="X41" s="1">
        <f t="shared" si="8"/>
        <v>0.15000000000000036</v>
      </c>
      <c r="Y41" s="1">
        <f t="shared" si="8"/>
        <v>-0.5</v>
      </c>
      <c r="Z41" s="1">
        <f t="shared" si="8"/>
        <v>-1.1500000000000004</v>
      </c>
      <c r="AA41" s="1">
        <f t="shared" si="8"/>
        <v>-1.8000000000000007</v>
      </c>
      <c r="AB41" s="1">
        <f t="shared" si="8"/>
        <v>-2.450000000000001</v>
      </c>
      <c r="AC41" s="1">
        <f t="shared" si="8"/>
        <v>-3.1000000000000014</v>
      </c>
      <c r="AD41" s="1">
        <f t="shared" si="8"/>
        <v>-3.75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</row>
    <row r="42" spans="1:61" ht="12.75">
      <c r="A42" t="s">
        <v>101</v>
      </c>
      <c r="C42" s="1" t="s">
        <v>54</v>
      </c>
      <c r="D42" s="1"/>
      <c r="E42" s="1">
        <v>20</v>
      </c>
      <c r="F42" s="1">
        <f>$E42-F$35/100*0.65</f>
        <v>19.35</v>
      </c>
      <c r="G42" s="1">
        <f t="shared" si="8"/>
        <v>18.7</v>
      </c>
      <c r="H42" s="1">
        <f t="shared" si="8"/>
        <v>18.05</v>
      </c>
      <c r="I42" s="1">
        <f t="shared" si="8"/>
        <v>17.4</v>
      </c>
      <c r="J42" s="1">
        <f t="shared" si="8"/>
        <v>16.75</v>
      </c>
      <c r="K42" s="1">
        <f t="shared" si="8"/>
        <v>16.1</v>
      </c>
      <c r="L42" s="1">
        <f t="shared" si="8"/>
        <v>15.45</v>
      </c>
      <c r="M42" s="1">
        <f t="shared" si="8"/>
        <v>14.8</v>
      </c>
      <c r="N42" s="1">
        <f t="shared" si="8"/>
        <v>14.149999999999999</v>
      </c>
      <c r="O42" s="1">
        <f t="shared" si="8"/>
        <v>13.5</v>
      </c>
      <c r="P42" s="1">
        <f t="shared" si="8"/>
        <v>12.85</v>
      </c>
      <c r="Q42" s="1">
        <f t="shared" si="8"/>
        <v>12.2</v>
      </c>
      <c r="R42" s="1">
        <f t="shared" si="8"/>
        <v>11.549999999999999</v>
      </c>
      <c r="S42" s="1">
        <f t="shared" si="8"/>
        <v>10.9</v>
      </c>
      <c r="T42" s="1">
        <f t="shared" si="8"/>
        <v>10.25</v>
      </c>
      <c r="U42" s="1">
        <f t="shared" si="8"/>
        <v>9.6</v>
      </c>
      <c r="V42" s="1">
        <f t="shared" si="8"/>
        <v>8.95</v>
      </c>
      <c r="W42" s="1">
        <f t="shared" si="8"/>
        <v>8.299999999999999</v>
      </c>
      <c r="X42" s="1">
        <f t="shared" si="8"/>
        <v>7.65</v>
      </c>
      <c r="Y42" s="1">
        <f t="shared" si="8"/>
        <v>7</v>
      </c>
      <c r="Z42" s="1">
        <f t="shared" si="8"/>
        <v>6.35</v>
      </c>
      <c r="AA42" s="1">
        <f t="shared" si="8"/>
        <v>5.699999999999999</v>
      </c>
      <c r="AB42" s="1">
        <f t="shared" si="8"/>
        <v>5.049999999999999</v>
      </c>
      <c r="AC42" s="1">
        <f t="shared" si="8"/>
        <v>4.399999999999999</v>
      </c>
      <c r="AD42" s="1">
        <f t="shared" si="8"/>
        <v>3.75</v>
      </c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30" ht="12.75">
      <c r="A43" t="s">
        <v>98</v>
      </c>
      <c r="C43" s="1"/>
      <c r="D43">
        <v>15</v>
      </c>
      <c r="E43" s="46">
        <f>1/(1013/E$37*(273+E$40)/(273+20))</f>
        <v>1.0173611111111112</v>
      </c>
      <c r="F43" s="46">
        <f aca="true" t="shared" si="9" ref="F43:AD43">1/(1013/F$37*(273+F$40)/(273+20))</f>
        <v>1.0074264833826345</v>
      </c>
      <c r="G43" s="46">
        <f t="shared" si="9"/>
        <v>0.9974468085106385</v>
      </c>
      <c r="H43" s="46">
        <f t="shared" si="9"/>
        <v>0.9874217794091941</v>
      </c>
      <c r="I43" s="46">
        <f t="shared" si="9"/>
        <v>0.9773510861948143</v>
      </c>
      <c r="J43" s="46">
        <f t="shared" si="9"/>
        <v>0.9672344161545214</v>
      </c>
      <c r="K43" s="46">
        <f t="shared" si="9"/>
        <v>0.957071453713481</v>
      </c>
      <c r="L43" s="46">
        <f t="shared" si="9"/>
        <v>0.9468618804021874</v>
      </c>
      <c r="M43" s="46">
        <f t="shared" si="9"/>
        <v>0.9366053748231966</v>
      </c>
      <c r="N43" s="46">
        <f t="shared" si="9"/>
        <v>0.9263016126174023</v>
      </c>
      <c r="O43" s="46">
        <f t="shared" si="9"/>
        <v>0.9159502664298401</v>
      </c>
      <c r="P43" s="46">
        <f t="shared" si="9"/>
        <v>0.9055510058750221</v>
      </c>
      <c r="Q43" s="46">
        <f t="shared" si="9"/>
        <v>0.8951034975017844</v>
      </c>
      <c r="R43" s="46">
        <f t="shared" si="9"/>
        <v>0.884607404757646</v>
      </c>
      <c r="S43" s="46">
        <f t="shared" si="9"/>
        <v>0.8740623879526711</v>
      </c>
      <c r="T43" s="46">
        <f t="shared" si="9"/>
        <v>0.8634681042228213</v>
      </c>
      <c r="U43" s="46">
        <f t="shared" si="9"/>
        <v>0.8528242074927952</v>
      </c>
      <c r="V43" s="46">
        <f t="shared" si="9"/>
        <v>0.8421303484383464</v>
      </c>
      <c r="W43" s="46">
        <f t="shared" si="9"/>
        <v>0.8313861744480637</v>
      </c>
      <c r="X43" s="46">
        <f t="shared" si="9"/>
        <v>0.8205913295846182</v>
      </c>
      <c r="Y43" s="46">
        <f t="shared" si="9"/>
        <v>0.8097454545454545</v>
      </c>
      <c r="Z43" s="46">
        <f t="shared" si="9"/>
        <v>0.7988481866229268</v>
      </c>
      <c r="AA43" s="46">
        <f t="shared" si="9"/>
        <v>0.7878991596638656</v>
      </c>
      <c r="AB43" s="46">
        <f t="shared" si="9"/>
        <v>0.776898004028566</v>
      </c>
      <c r="AC43" s="46">
        <f t="shared" si="9"/>
        <v>0.7658443465491923</v>
      </c>
      <c r="AD43" s="46">
        <f t="shared" si="9"/>
        <v>0.7547378104875804</v>
      </c>
    </row>
    <row r="44" spans="1:30" ht="12.75">
      <c r="A44" t="s">
        <v>97</v>
      </c>
      <c r="C44" s="1"/>
      <c r="D44">
        <v>12.5</v>
      </c>
      <c r="E44" s="46">
        <f>1/(1013/E$37*(273+E$41)/(273+20))</f>
        <v>1.0262697022767076</v>
      </c>
      <c r="F44" s="46">
        <f aca="true" t="shared" si="10" ref="F44:AD44">1/(1013/F$37*(273+F$41)/(273+20))</f>
        <v>1.0162682113393013</v>
      </c>
      <c r="G44" s="46">
        <f t="shared" si="10"/>
        <v>1.0062209711470795</v>
      </c>
      <c r="H44" s="46">
        <f t="shared" si="10"/>
        <v>0.9961276670781165</v>
      </c>
      <c r="I44" s="46">
        <f t="shared" si="10"/>
        <v>0.9859879816189469</v>
      </c>
      <c r="J44" s="46">
        <f t="shared" si="10"/>
        <v>0.9758015943312665</v>
      </c>
      <c r="K44" s="46">
        <f t="shared" si="10"/>
        <v>0.9655681818181817</v>
      </c>
      <c r="L44" s="46">
        <f t="shared" si="10"/>
        <v>0.9552874176899807</v>
      </c>
      <c r="M44" s="46">
        <f t="shared" si="10"/>
        <v>0.9449589725294327</v>
      </c>
      <c r="N44" s="46">
        <f t="shared" si="10"/>
        <v>0.9345825138566067</v>
      </c>
      <c r="O44" s="46">
        <f t="shared" si="10"/>
        <v>0.9241577060931901</v>
      </c>
      <c r="P44" s="46">
        <f t="shared" si="10"/>
        <v>0.9136842105263157</v>
      </c>
      <c r="Q44" s="46">
        <f t="shared" si="10"/>
        <v>0.903161685271876</v>
      </c>
      <c r="R44" s="46">
        <f t="shared" si="10"/>
        <v>0.8925897852373217</v>
      </c>
      <c r="S44" s="46">
        <f t="shared" si="10"/>
        <v>0.8819681620839361</v>
      </c>
      <c r="T44" s="46">
        <f t="shared" si="10"/>
        <v>0.8712964641885768</v>
      </c>
      <c r="U44" s="46">
        <f t="shared" si="10"/>
        <v>0.8605743366048709</v>
      </c>
      <c r="V44" s="46">
        <f t="shared" si="10"/>
        <v>0.849801421023866</v>
      </c>
      <c r="W44" s="46">
        <f t="shared" si="10"/>
        <v>0.8389773557341125</v>
      </c>
      <c r="X44" s="46">
        <f t="shared" si="10"/>
        <v>0.8281017755811826</v>
      </c>
      <c r="Y44" s="46">
        <f t="shared" si="10"/>
        <v>0.8171743119266055</v>
      </c>
      <c r="Z44" s="46">
        <f t="shared" si="10"/>
        <v>0.8061945926062165</v>
      </c>
      <c r="AA44" s="46">
        <f t="shared" si="10"/>
        <v>0.7951622418879057</v>
      </c>
      <c r="AB44" s="46">
        <f t="shared" si="10"/>
        <v>0.784076880428756</v>
      </c>
      <c r="AC44" s="46">
        <f t="shared" si="10"/>
        <v>0.7729381252315674</v>
      </c>
      <c r="AD44" s="46">
        <f t="shared" si="10"/>
        <v>0.7617455896007427</v>
      </c>
    </row>
    <row r="45" spans="1:30" ht="12.75">
      <c r="A45" t="s">
        <v>102</v>
      </c>
      <c r="C45" s="1"/>
      <c r="D45">
        <v>20</v>
      </c>
      <c r="E45" s="46">
        <f aca="true" t="shared" si="11" ref="E45:AD45">1/(1013/E$37*(273+E$42)/(273+20))</f>
        <v>1</v>
      </c>
      <c r="F45" s="46">
        <f t="shared" si="11"/>
        <v>0.9901966820591754</v>
      </c>
      <c r="G45" s="46">
        <f t="shared" si="11"/>
        <v>0.9803496743229346</v>
      </c>
      <c r="H45" s="46">
        <f t="shared" si="11"/>
        <v>0.9704586840749011</v>
      </c>
      <c r="I45" s="46">
        <f t="shared" si="11"/>
        <v>0.9605234159779613</v>
      </c>
      <c r="J45" s="46">
        <f t="shared" si="11"/>
        <v>0.950543572044866</v>
      </c>
      <c r="K45" s="46">
        <f t="shared" si="11"/>
        <v>0.94051885160844</v>
      </c>
      <c r="L45" s="46">
        <f t="shared" si="11"/>
        <v>0.9304489512913852</v>
      </c>
      <c r="M45" s="46">
        <f t="shared" si="11"/>
        <v>0.9203335649756775</v>
      </c>
      <c r="N45" s="46">
        <f t="shared" si="11"/>
        <v>0.9101723837715482</v>
      </c>
      <c r="O45" s="46">
        <f t="shared" si="11"/>
        <v>0.8999650959860385</v>
      </c>
      <c r="P45" s="46">
        <f t="shared" si="11"/>
        <v>0.8897113870911316</v>
      </c>
      <c r="Q45" s="46">
        <f t="shared" si="11"/>
        <v>0.8794109396914447</v>
      </c>
      <c r="R45" s="46">
        <f t="shared" si="11"/>
        <v>0.8690634334914777</v>
      </c>
      <c r="S45" s="46">
        <f t="shared" si="11"/>
        <v>0.8586685452624163</v>
      </c>
      <c r="T45" s="46">
        <f t="shared" si="11"/>
        <v>0.8482259488084731</v>
      </c>
      <c r="U45" s="46">
        <f t="shared" si="11"/>
        <v>0.837735314932767</v>
      </c>
      <c r="V45" s="46">
        <f t="shared" si="11"/>
        <v>0.8271963114027312</v>
      </c>
      <c r="W45" s="46">
        <f t="shared" si="11"/>
        <v>0.8166086029150375</v>
      </c>
      <c r="X45" s="46">
        <f t="shared" si="11"/>
        <v>0.8059718510600392</v>
      </c>
      <c r="Y45" s="46">
        <f t="shared" si="11"/>
        <v>0.7952857142857143</v>
      </c>
      <c r="Z45" s="46">
        <f t="shared" si="11"/>
        <v>0.784549847861106</v>
      </c>
      <c r="AA45" s="46">
        <f t="shared" si="11"/>
        <v>0.7737639038392536</v>
      </c>
      <c r="AB45" s="46">
        <f t="shared" si="11"/>
        <v>0.7629275310196006</v>
      </c>
      <c r="AC45" s="46">
        <f t="shared" si="11"/>
        <v>0.7520403749098774</v>
      </c>
      <c r="AD45" s="46">
        <f t="shared" si="11"/>
        <v>0.7411020776874434</v>
      </c>
    </row>
    <row r="46" ht="12.75">
      <c r="C46" s="1"/>
    </row>
    <row r="47" spans="1:30" ht="12.75">
      <c r="A47" t="s">
        <v>102</v>
      </c>
      <c r="C47" s="1"/>
      <c r="D47">
        <v>20</v>
      </c>
      <c r="E47" s="46">
        <f>1/(1013/E$38*(273+E$42)/(273+20))</f>
        <v>1</v>
      </c>
      <c r="F47" s="46">
        <f>1/(1013/F$38*(273+F$42)/(273+20))</f>
        <v>0.9905291075772102</v>
      </c>
      <c r="G47" s="46">
        <f aca="true" t="shared" si="12" ref="G47:AD47">1/(1013/G$38*(273+G$42)/(273+20))</f>
        <v>0.981115163484912</v>
      </c>
      <c r="H47" s="46">
        <f t="shared" si="12"/>
        <v>0.9717585492700715</v>
      </c>
      <c r="I47" s="46">
        <f t="shared" si="12"/>
        <v>0.9624596498957084</v>
      </c>
      <c r="J47" s="46">
        <f t="shared" si="12"/>
        <v>0.9532188537792137</v>
      </c>
      <c r="K47" s="46">
        <f t="shared" si="12"/>
        <v>0.9440365528311814</v>
      </c>
      <c r="L47" s="46">
        <f t="shared" si="12"/>
        <v>0.9349131424947686</v>
      </c>
      <c r="M47" s="46">
        <f t="shared" si="12"/>
        <v>0.9258490217855851</v>
      </c>
      <c r="N47" s="46">
        <f t="shared" si="12"/>
        <v>0.9168445933321291</v>
      </c>
      <c r="O47" s="46">
        <f t="shared" si="12"/>
        <v>0.9079002634167688</v>
      </c>
      <c r="P47" s="46">
        <f t="shared" si="12"/>
        <v>0.8990164420172875</v>
      </c>
      <c r="Q47" s="46">
        <f t="shared" si="12"/>
        <v>0.8901935428489939</v>
      </c>
      <c r="R47" s="46">
        <f t="shared" si="12"/>
        <v>0.8814319834074099</v>
      </c>
      <c r="S47" s="46">
        <f t="shared" si="12"/>
        <v>0.8727321850115458</v>
      </c>
      <c r="T47" s="46">
        <f t="shared" si="12"/>
        <v>0.8640945728477716</v>
      </c>
      <c r="U47" s="46">
        <f t="shared" si="12"/>
        <v>0.8555195760142911</v>
      </c>
      <c r="V47" s="46">
        <f t="shared" si="12"/>
        <v>0.8470076275662355</v>
      </c>
      <c r="W47" s="46">
        <f t="shared" si="12"/>
        <v>0.8385591645613775</v>
      </c>
      <c r="X47" s="46">
        <f t="shared" si="12"/>
        <v>0.8301746281064848</v>
      </c>
      <c r="Y47" s="46">
        <f t="shared" si="12"/>
        <v>0.8218544634043154</v>
      </c>
      <c r="Z47" s="46">
        <f t="shared" si="12"/>
        <v>0.8135991198012732</v>
      </c>
      <c r="AA47" s="46">
        <f t="shared" si="12"/>
        <v>0.8054090508357271</v>
      </c>
      <c r="AB47" s="46">
        <f t="shared" si="12"/>
        <v>0.7972847142870078</v>
      </c>
      <c r="AC47" s="46">
        <f t="shared" si="12"/>
        <v>0.7892265722250968</v>
      </c>
      <c r="AD47" s="46">
        <f t="shared" si="12"/>
        <v>0.7812350910610127</v>
      </c>
    </row>
    <row r="48" spans="1:3" ht="12.75">
      <c r="A48" t="s">
        <v>61</v>
      </c>
      <c r="C48" s="1"/>
    </row>
    <row r="49" spans="1:24" ht="12.75">
      <c r="A49" t="s">
        <v>60</v>
      </c>
      <c r="C49" t="s">
        <v>54</v>
      </c>
      <c r="N49">
        <v>0</v>
      </c>
      <c r="O49">
        <v>500</v>
      </c>
      <c r="P49">
        <v>1000</v>
      </c>
      <c r="Q49">
        <v>2000</v>
      </c>
      <c r="R49">
        <v>3000</v>
      </c>
      <c r="S49">
        <v>4000</v>
      </c>
      <c r="T49">
        <v>6000</v>
      </c>
      <c r="U49">
        <v>8000</v>
      </c>
      <c r="V49">
        <v>10000</v>
      </c>
      <c r="W49">
        <v>15000</v>
      </c>
      <c r="X49">
        <v>20000</v>
      </c>
    </row>
    <row r="50" spans="14:24" ht="12.75">
      <c r="N50">
        <v>1013</v>
      </c>
      <c r="O50">
        <v>955</v>
      </c>
      <c r="P50">
        <v>899</v>
      </c>
      <c r="Q50">
        <v>795</v>
      </c>
      <c r="R50">
        <v>701</v>
      </c>
      <c r="S50">
        <v>616</v>
      </c>
      <c r="T50">
        <v>472</v>
      </c>
      <c r="U50">
        <v>356</v>
      </c>
      <c r="V50">
        <v>264</v>
      </c>
      <c r="W50">
        <v>120</v>
      </c>
      <c r="X50">
        <v>55</v>
      </c>
    </row>
    <row r="51" spans="1:3" ht="12.75">
      <c r="A51" t="s">
        <v>62</v>
      </c>
      <c r="C51" t="s">
        <v>54</v>
      </c>
    </row>
    <row r="55" spans="1:12" ht="33" customHeight="1">
      <c r="A55" t="s">
        <v>63</v>
      </c>
      <c r="B55" t="s">
        <v>64</v>
      </c>
      <c r="C55" t="s">
        <v>65</v>
      </c>
      <c r="D55" t="s">
        <v>66</v>
      </c>
      <c r="E55" s="38" t="s">
        <v>81</v>
      </c>
      <c r="F55" t="s">
        <v>67</v>
      </c>
      <c r="G55" t="s">
        <v>70</v>
      </c>
      <c r="H55" t="s">
        <v>68</v>
      </c>
      <c r="I55" s="38" t="s">
        <v>69</v>
      </c>
      <c r="J55" s="38" t="s">
        <v>80</v>
      </c>
      <c r="K55" s="38" t="s">
        <v>80</v>
      </c>
      <c r="L55" s="38"/>
    </row>
    <row r="56" spans="1:12" ht="12.75">
      <c r="A56" t="s">
        <v>75</v>
      </c>
      <c r="B56" s="1">
        <v>28</v>
      </c>
      <c r="C56" s="1">
        <v>11.7</v>
      </c>
      <c r="D56">
        <v>150</v>
      </c>
      <c r="E56">
        <v>995</v>
      </c>
      <c r="F56" s="1">
        <v>25</v>
      </c>
      <c r="G56" s="1">
        <v>29</v>
      </c>
      <c r="H56" s="1">
        <v>54</v>
      </c>
      <c r="I56" s="1">
        <v>4.6</v>
      </c>
      <c r="J56" s="41">
        <f>($C56/1013)*$E56*((273+20)/(273+$F56))</f>
        <v>11.299282150831141</v>
      </c>
      <c r="K56" s="41">
        <f>$C56/1013*$E56*(273+20)/(273+$H56)</f>
        <v>10.297205140512784</v>
      </c>
      <c r="L56" s="40"/>
    </row>
    <row r="57" spans="2:12" ht="12.75">
      <c r="B57" s="1"/>
      <c r="C57" s="1"/>
      <c r="F57" s="1"/>
      <c r="G57" s="1"/>
      <c r="H57" s="1"/>
      <c r="I57" s="1"/>
      <c r="J57" s="41"/>
      <c r="K57" s="41"/>
      <c r="L57" s="40"/>
    </row>
    <row r="58" spans="1:12" s="43" customFormat="1" ht="12.75">
      <c r="A58" s="43" t="s">
        <v>73</v>
      </c>
      <c r="B58" s="44">
        <v>28</v>
      </c>
      <c r="C58" s="44">
        <v>11.6</v>
      </c>
      <c r="D58" s="43">
        <v>150</v>
      </c>
      <c r="E58" s="43">
        <v>1000</v>
      </c>
      <c r="F58" s="44">
        <v>25</v>
      </c>
      <c r="G58" s="44">
        <v>26</v>
      </c>
      <c r="H58" s="44">
        <v>68</v>
      </c>
      <c r="I58" s="44">
        <v>4.2</v>
      </c>
      <c r="J58" s="45">
        <f>$C58/1013*$E58*(273+20)/(273+$F58)</f>
        <v>11.259002100213996</v>
      </c>
      <c r="K58" s="45">
        <f>$C58/1013*$E58*(273+20)/(273+$H58)</f>
        <v>9.839245237137158</v>
      </c>
      <c r="L58" s="47">
        <f>J58/J$63</f>
        <v>1.0255152343053986</v>
      </c>
    </row>
    <row r="59" spans="2:12" s="43" customFormat="1" ht="12.75">
      <c r="B59" s="44"/>
      <c r="C59" s="44"/>
      <c r="F59" s="44"/>
      <c r="G59" s="44"/>
      <c r="H59" s="44"/>
      <c r="I59" s="44"/>
      <c r="J59" s="41" t="s">
        <v>89</v>
      </c>
      <c r="K59" s="45"/>
      <c r="L59" s="47"/>
    </row>
    <row r="60" spans="1:12" ht="12.75">
      <c r="A60" s="39" t="s">
        <v>74</v>
      </c>
      <c r="B60" s="1">
        <v>28</v>
      </c>
      <c r="C60" s="1">
        <v>11.4</v>
      </c>
      <c r="D60">
        <v>150</v>
      </c>
      <c r="E60">
        <v>998</v>
      </c>
      <c r="F60" s="1">
        <v>24.7</v>
      </c>
      <c r="G60" s="1">
        <v>30.6</v>
      </c>
      <c r="H60" s="1">
        <v>53.3</v>
      </c>
      <c r="I60" s="1">
        <v>4.4</v>
      </c>
      <c r="J60" s="41">
        <f aca="true" t="shared" si="13" ref="J60:J72">$C60/1013*$E60*(273+20)/(273+$F60)</f>
        <v>11.053879678389867</v>
      </c>
      <c r="K60" s="41">
        <f>$C60/1013*$E60*(273+20)/(273+$H60)</f>
        <v>10.085013730483185</v>
      </c>
      <c r="L60" s="46"/>
    </row>
    <row r="61" spans="1:12" ht="12.75">
      <c r="A61" t="s">
        <v>72</v>
      </c>
      <c r="B61" s="1">
        <v>28</v>
      </c>
      <c r="C61" s="1">
        <v>11.7</v>
      </c>
      <c r="D61">
        <v>150</v>
      </c>
      <c r="E61">
        <v>1002</v>
      </c>
      <c r="F61" s="1">
        <v>24.3</v>
      </c>
      <c r="G61" s="1">
        <v>25.2</v>
      </c>
      <c r="H61" s="1">
        <v>70.6</v>
      </c>
      <c r="I61" s="1">
        <v>4.2</v>
      </c>
      <c r="J61" s="41">
        <f t="shared" si="13"/>
        <v>11.405566186497827</v>
      </c>
      <c r="K61" s="41">
        <f>$C61/1013*$E61*(273+20)/(273+$H61)</f>
        <v>9.868669462298614</v>
      </c>
      <c r="L61" s="46"/>
    </row>
    <row r="62" spans="2:12" ht="12.75">
      <c r="B62" s="1"/>
      <c r="C62" s="1"/>
      <c r="F62" s="1"/>
      <c r="G62" s="1"/>
      <c r="H62" s="1"/>
      <c r="I62" s="1"/>
      <c r="J62" s="41" t="s">
        <v>89</v>
      </c>
      <c r="K62" s="41"/>
      <c r="L62" s="46"/>
    </row>
    <row r="63" spans="1:15" s="43" customFormat="1" ht="12.75">
      <c r="A63" s="43" t="s">
        <v>76</v>
      </c>
      <c r="B63" s="44">
        <v>28</v>
      </c>
      <c r="C63" s="44">
        <v>11.3</v>
      </c>
      <c r="D63" s="43">
        <v>150</v>
      </c>
      <c r="E63" s="43">
        <v>1000</v>
      </c>
      <c r="F63" s="44">
        <v>24.7</v>
      </c>
      <c r="G63" s="44">
        <v>31.9</v>
      </c>
      <c r="H63" s="44">
        <v>56.4</v>
      </c>
      <c r="I63" s="44">
        <v>4.3</v>
      </c>
      <c r="J63" s="45">
        <f t="shared" si="13"/>
        <v>10.978873568699285</v>
      </c>
      <c r="K63" s="45">
        <f>$C63/1013*$E63*(273+20)/(273+$H63)</f>
        <v>9.922315304801995</v>
      </c>
      <c r="L63" s="47">
        <f>J63/J$63</f>
        <v>1</v>
      </c>
      <c r="O63" s="43">
        <f>25*11.5/11.3*1.03</f>
        <v>26.205752212389378</v>
      </c>
    </row>
    <row r="64" spans="2:12" ht="12.75">
      <c r="B64" s="1"/>
      <c r="C64" s="1"/>
      <c r="F64" s="1"/>
      <c r="G64" s="1"/>
      <c r="H64" s="1"/>
      <c r="I64" s="1"/>
      <c r="J64" s="41" t="s">
        <v>89</v>
      </c>
      <c r="K64" s="41"/>
      <c r="L64" s="46"/>
    </row>
    <row r="65" spans="1:12" ht="12.75">
      <c r="A65" t="s">
        <v>77</v>
      </c>
      <c r="B65" s="1">
        <v>28</v>
      </c>
      <c r="C65" s="1">
        <v>12</v>
      </c>
      <c r="D65">
        <v>150</v>
      </c>
      <c r="E65">
        <v>1004</v>
      </c>
      <c r="F65" s="1">
        <v>25</v>
      </c>
      <c r="G65" s="1">
        <v>25.6</v>
      </c>
      <c r="H65" s="1">
        <v>70.2</v>
      </c>
      <c r="I65" s="1">
        <v>4.2</v>
      </c>
      <c r="J65" s="41">
        <f t="shared" si="13"/>
        <v>11.693832526153296</v>
      </c>
      <c r="K65" s="41">
        <f>$C65/1013*$E65*(273+20)/(273+$H65)</f>
        <v>10.153735701613293</v>
      </c>
      <c r="L65" s="46"/>
    </row>
    <row r="66" spans="2:14" ht="12.75">
      <c r="B66" s="1"/>
      <c r="C66" s="1"/>
      <c r="F66" s="1"/>
      <c r="G66" s="1"/>
      <c r="H66" s="1"/>
      <c r="I66" s="1"/>
      <c r="J66" s="41" t="s">
        <v>89</v>
      </c>
      <c r="L66" s="46"/>
      <c r="N66">
        <f>25*1.03</f>
        <v>25.75</v>
      </c>
    </row>
    <row r="67" spans="1:12" s="43" customFormat="1" ht="12.75">
      <c r="A67" s="43" t="s">
        <v>91</v>
      </c>
      <c r="B67" s="44">
        <v>28</v>
      </c>
      <c r="C67" s="44">
        <v>11.4</v>
      </c>
      <c r="D67" s="43">
        <v>150</v>
      </c>
      <c r="E67" s="43">
        <v>1004</v>
      </c>
      <c r="F67" s="44">
        <v>25</v>
      </c>
      <c r="G67" s="44">
        <v>29</v>
      </c>
      <c r="H67" s="44">
        <v>62</v>
      </c>
      <c r="I67" s="44">
        <v>4.2</v>
      </c>
      <c r="J67" s="45">
        <f t="shared" si="13"/>
        <v>11.109140899845633</v>
      </c>
      <c r="K67" s="45">
        <f>$C67/1013*$E67*(273+20)/(273+$H67)</f>
        <v>9.882161158668652</v>
      </c>
      <c r="L67" s="47">
        <f>J67/J$63</f>
        <v>1.0118652729108513</v>
      </c>
    </row>
    <row r="68" spans="1:12" s="43" customFormat="1" ht="21" customHeight="1">
      <c r="A68" s="43" t="s">
        <v>92</v>
      </c>
      <c r="B68" s="44">
        <v>28</v>
      </c>
      <c r="C68" s="44">
        <v>11.5</v>
      </c>
      <c r="D68" s="43">
        <v>150</v>
      </c>
      <c r="E68" s="43">
        <v>1004</v>
      </c>
      <c r="F68" s="44">
        <v>25</v>
      </c>
      <c r="G68" s="44">
        <v>29</v>
      </c>
      <c r="H68" s="44">
        <v>66</v>
      </c>
      <c r="I68" s="44">
        <v>4.2</v>
      </c>
      <c r="J68" s="45">
        <f t="shared" si="13"/>
        <v>11.206589504230243</v>
      </c>
      <c r="K68" s="45">
        <f>$C68/1013*$E68*(273+20)/(273+$H68)</f>
        <v>9.8512202721552</v>
      </c>
      <c r="L68" s="47">
        <f>J68/J$63</f>
        <v>1.0207412840767358</v>
      </c>
    </row>
    <row r="69" spans="1:12" s="43" customFormat="1" ht="21" customHeight="1">
      <c r="A69" s="43" t="s">
        <v>90</v>
      </c>
      <c r="B69" s="44">
        <v>28</v>
      </c>
      <c r="C69" s="44">
        <v>11.33</v>
      </c>
      <c r="D69" s="43">
        <v>150</v>
      </c>
      <c r="E69" s="43">
        <v>1004</v>
      </c>
      <c r="F69" s="44">
        <v>25</v>
      </c>
      <c r="G69" s="44">
        <v>29</v>
      </c>
      <c r="H69" s="44">
        <v>59</v>
      </c>
      <c r="I69" s="44">
        <v>4.2</v>
      </c>
      <c r="J69" s="45">
        <f t="shared" si="13"/>
        <v>11.040926876776403</v>
      </c>
      <c r="K69" s="45">
        <f>$C69/1013*$E69*(273+20)/(273+$H69)</f>
        <v>9.910229546022194</v>
      </c>
      <c r="L69" s="47">
        <f>J69/J$63</f>
        <v>1.0056520650947318</v>
      </c>
    </row>
    <row r="70" spans="2:12" ht="12.75">
      <c r="B70" s="1"/>
      <c r="C70" s="1"/>
      <c r="F70" s="1"/>
      <c r="G70" s="1"/>
      <c r="H70" s="1"/>
      <c r="I70" s="1"/>
      <c r="J70" s="41"/>
      <c r="L70" s="40"/>
    </row>
    <row r="71" spans="1:12" ht="12.75">
      <c r="A71" t="s">
        <v>86</v>
      </c>
      <c r="B71" s="1"/>
      <c r="C71" s="1"/>
      <c r="F71" s="1"/>
      <c r="G71" s="1"/>
      <c r="H71" s="1"/>
      <c r="I71" s="1"/>
      <c r="J71" s="41" t="s">
        <v>89</v>
      </c>
      <c r="L71" s="40"/>
    </row>
    <row r="72" spans="1:12" ht="12.75">
      <c r="A72" t="s">
        <v>87</v>
      </c>
      <c r="B72" s="1">
        <v>27.45</v>
      </c>
      <c r="C72" s="1">
        <v>11.99</v>
      </c>
      <c r="D72">
        <v>150</v>
      </c>
      <c r="E72">
        <v>967</v>
      </c>
      <c r="F72" s="1">
        <v>22.5</v>
      </c>
      <c r="G72" s="1"/>
      <c r="H72" s="1">
        <v>65</v>
      </c>
      <c r="I72" s="1">
        <v>4.3</v>
      </c>
      <c r="J72" s="41">
        <f t="shared" si="13"/>
        <v>11.348706043097934</v>
      </c>
      <c r="K72" s="41">
        <f>$C72/1013*$E72*(273+20)/(273+$H72)</f>
        <v>9.921723774365205</v>
      </c>
      <c r="L72" s="40"/>
    </row>
    <row r="73" spans="1:12" ht="12.75">
      <c r="A73" t="s">
        <v>88</v>
      </c>
      <c r="B73" s="1"/>
      <c r="C73" s="1"/>
      <c r="F73" s="1"/>
      <c r="G73" s="1"/>
      <c r="H73" s="1"/>
      <c r="I73" s="1"/>
      <c r="J73" s="41"/>
      <c r="L73" s="40"/>
    </row>
    <row r="74" spans="2:10" ht="12.75">
      <c r="B74" t="s">
        <v>82</v>
      </c>
      <c r="J74">
        <f>11.35*28/27.45</f>
        <v>11.577413479052824</v>
      </c>
    </row>
    <row r="75" spans="1:10" ht="12.75">
      <c r="A75" t="s">
        <v>78</v>
      </c>
      <c r="C75" t="s">
        <v>79</v>
      </c>
      <c r="J75">
        <f>J74-0.35</f>
        <v>11.227413479052824</v>
      </c>
    </row>
    <row r="76" ht="12.75">
      <c r="C76" t="s">
        <v>79</v>
      </c>
    </row>
    <row r="77" spans="12:38" ht="12.75">
      <c r="L77" t="s">
        <v>100</v>
      </c>
      <c r="M77" s="46">
        <v>1</v>
      </c>
      <c r="N77" s="46">
        <v>0.99052910757721</v>
      </c>
      <c r="O77" s="46">
        <v>0.981115163484912</v>
      </c>
      <c r="P77" s="46">
        <v>0.9717585492700715</v>
      </c>
      <c r="Q77" s="46">
        <v>0.9624596498957084</v>
      </c>
      <c r="R77" s="46">
        <v>0.9532188537792137</v>
      </c>
      <c r="S77" s="46">
        <v>0.9440365528311814</v>
      </c>
      <c r="T77" s="46">
        <v>0.9349131424947686</v>
      </c>
      <c r="U77" s="46">
        <v>0.9258490217855851</v>
      </c>
      <c r="V77" s="46">
        <v>0.9168445933321291</v>
      </c>
      <c r="W77" s="46">
        <v>0.9079002634167688</v>
      </c>
      <c r="X77" s="46">
        <v>0.8990164420172875</v>
      </c>
      <c r="Y77" s="46">
        <v>0.8901935428489939</v>
      </c>
      <c r="Z77" s="46">
        <v>0.8814319834074099</v>
      </c>
      <c r="AA77" s="46">
        <v>0.8727321850115458</v>
      </c>
      <c r="AB77" s="46">
        <v>0.8640945728477716</v>
      </c>
      <c r="AC77" s="46">
        <v>0.8555195760142911</v>
      </c>
      <c r="AD77" s="46">
        <v>0.8470076275662355</v>
      </c>
      <c r="AE77" s="46">
        <v>0.8385591645613775</v>
      </c>
      <c r="AF77" s="46">
        <v>0.8301746281064848</v>
      </c>
      <c r="AG77" s="46">
        <v>0.8218544634043154</v>
      </c>
      <c r="AH77" s="46">
        <v>0.8135991198012732</v>
      </c>
      <c r="AI77" s="46">
        <v>0.8054090508357271</v>
      </c>
      <c r="AJ77" s="46">
        <v>0.7972847142870078</v>
      </c>
      <c r="AK77" s="46">
        <v>0.7892265722250968</v>
      </c>
      <c r="AL77" s="46">
        <v>0.7812350910610127</v>
      </c>
    </row>
    <row r="78" spans="11:38" ht="12.75">
      <c r="K78" t="s">
        <v>99</v>
      </c>
      <c r="L78" t="s">
        <v>48</v>
      </c>
      <c r="M78" s="1" t="s">
        <v>103</v>
      </c>
      <c r="N78" s="1">
        <v>100</v>
      </c>
      <c r="O78" s="1">
        <v>200</v>
      </c>
      <c r="P78" s="1">
        <v>300</v>
      </c>
      <c r="Q78" s="1" t="s">
        <v>104</v>
      </c>
      <c r="R78" s="1">
        <v>500</v>
      </c>
      <c r="S78" s="1" t="s">
        <v>105</v>
      </c>
      <c r="T78" s="1">
        <v>700</v>
      </c>
      <c r="U78" s="1" t="s">
        <v>106</v>
      </c>
      <c r="V78" s="1">
        <v>900</v>
      </c>
      <c r="W78" s="1" t="s">
        <v>107</v>
      </c>
      <c r="X78" s="1">
        <v>1100</v>
      </c>
      <c r="Y78" s="1" t="s">
        <v>108</v>
      </c>
      <c r="Z78" s="1" t="s">
        <v>109</v>
      </c>
      <c r="AA78" s="1" t="s">
        <v>110</v>
      </c>
      <c r="AB78" s="1" t="s">
        <v>112</v>
      </c>
      <c r="AC78" s="1" t="s">
        <v>113</v>
      </c>
      <c r="AD78" s="1" t="s">
        <v>114</v>
      </c>
      <c r="AE78" s="1">
        <v>1800</v>
      </c>
      <c r="AF78" s="1">
        <v>1900</v>
      </c>
      <c r="AG78" s="1">
        <v>2000</v>
      </c>
      <c r="AH78" s="1">
        <v>2100</v>
      </c>
      <c r="AI78" s="1">
        <v>2200</v>
      </c>
      <c r="AJ78" s="1">
        <v>2300</v>
      </c>
      <c r="AK78" s="1">
        <v>2400</v>
      </c>
      <c r="AL78" s="1">
        <v>2500</v>
      </c>
    </row>
    <row r="79" spans="1:38" ht="12.75">
      <c r="A79" t="s">
        <v>71</v>
      </c>
      <c r="C79">
        <v>0</v>
      </c>
      <c r="G79">
        <f>G63-F63</f>
        <v>7.199999999999999</v>
      </c>
      <c r="H79">
        <f>H63-G63</f>
        <v>24.5</v>
      </c>
      <c r="I79">
        <f>H79+G79</f>
        <v>31.7</v>
      </c>
      <c r="J79">
        <v>1.5</v>
      </c>
      <c r="K79">
        <v>1.5</v>
      </c>
      <c r="L79">
        <v>1</v>
      </c>
      <c r="M79" s="48">
        <f>$O$63/$L79*M$77</f>
        <v>26.205752212389378</v>
      </c>
      <c r="N79" s="48">
        <f aca="true" t="shared" si="14" ref="N79:AC83">$O$63/$L79*N$77</f>
        <v>25.957560352327548</v>
      </c>
      <c r="O79" s="48">
        <f t="shared" si="14"/>
        <v>25.7108608661035</v>
      </c>
      <c r="P79" s="48">
        <f t="shared" si="14"/>
        <v>25.46566375244247</v>
      </c>
      <c r="Q79" s="48">
        <f t="shared" si="14"/>
        <v>25.221979099589966</v>
      </c>
      <c r="R79" s="48">
        <f t="shared" si="14"/>
        <v>24.979817086315894</v>
      </c>
      <c r="S79" s="48">
        <f t="shared" si="14"/>
        <v>24.739187982932172</v>
      </c>
      <c r="T79" s="48">
        <f t="shared" si="14"/>
        <v>24.50010215232419</v>
      </c>
      <c r="U79" s="48">
        <f t="shared" si="14"/>
        <v>24.26257005099614</v>
      </c>
      <c r="V79" s="48">
        <f t="shared" si="14"/>
        <v>24.02660223013068</v>
      </c>
      <c r="W79" s="48">
        <f t="shared" si="14"/>
        <v>23.792209336662886</v>
      </c>
      <c r="X79" s="48">
        <f t="shared" si="14"/>
        <v>23.559402114368957</v>
      </c>
      <c r="Y79" s="48">
        <f t="shared" si="14"/>
        <v>23.32819140496976</v>
      </c>
      <c r="Z79" s="48">
        <f t="shared" si="14"/>
        <v>23.09858814924949</v>
      </c>
      <c r="AA79" s="48">
        <f t="shared" si="14"/>
        <v>22.870603388189732</v>
      </c>
      <c r="AB79" s="48">
        <f t="shared" si="14"/>
        <v>22.644248264119145</v>
      </c>
      <c r="AC79" s="48">
        <f t="shared" si="14"/>
        <v>22.41953402187893</v>
      </c>
      <c r="AD79" s="48">
        <f aca="true" t="shared" si="15" ref="X79:AL83">$O$63/$L79*AD$77</f>
        <v>22.196472010004552</v>
      </c>
      <c r="AE79" s="48">
        <f t="shared" si="15"/>
        <v>21.975073681923707</v>
      </c>
      <c r="AF79" s="48">
        <f t="shared" si="15"/>
        <v>21.75535059717104</v>
      </c>
      <c r="AG79" s="48">
        <f t="shared" si="15"/>
        <v>21.537314422619723</v>
      </c>
      <c r="AH79" s="48">
        <f t="shared" si="15"/>
        <v>21.320976933730265</v>
      </c>
      <c r="AI79" s="48">
        <f t="shared" si="15"/>
        <v>21.106350015816783</v>
      </c>
      <c r="AJ79" s="48">
        <f t="shared" si="15"/>
        <v>20.893445665330987</v>
      </c>
      <c r="AK79" s="48">
        <f t="shared" si="15"/>
        <v>20.682275991164317</v>
      </c>
      <c r="AL79" s="48">
        <f t="shared" si="15"/>
        <v>20.472853215968353</v>
      </c>
    </row>
    <row r="80" spans="1:38" ht="12.75">
      <c r="A80" t="s">
        <v>90</v>
      </c>
      <c r="C80" s="42" t="s">
        <v>95</v>
      </c>
      <c r="I80">
        <v>34</v>
      </c>
      <c r="J80">
        <v>2.8</v>
      </c>
      <c r="K80">
        <v>2.5</v>
      </c>
      <c r="L80">
        <v>1.006</v>
      </c>
      <c r="M80" s="48">
        <f>$O$63/$L80*M$77</f>
        <v>26.049455479512304</v>
      </c>
      <c r="N80" s="48">
        <f>$O$63/$L80*N$77</f>
        <v>25.802743888993586</v>
      </c>
      <c r="O80" s="48">
        <f t="shared" si="14"/>
        <v>25.55751577147465</v>
      </c>
      <c r="P80" s="48">
        <f t="shared" si="14"/>
        <v>25.313781066046193</v>
      </c>
      <c r="Q80" s="48">
        <f t="shared" si="14"/>
        <v>25.071549800785256</v>
      </c>
      <c r="R80" s="48">
        <f t="shared" si="14"/>
        <v>24.830832093753376</v>
      </c>
      <c r="S80" s="48">
        <f t="shared" si="14"/>
        <v>24.591638154008123</v>
      </c>
      <c r="T80" s="48">
        <f t="shared" si="14"/>
        <v>24.353978282628418</v>
      </c>
      <c r="U80" s="48">
        <f t="shared" si="14"/>
        <v>24.117862873753616</v>
      </c>
      <c r="V80" s="48">
        <f t="shared" si="14"/>
        <v>23.88330241563686</v>
      </c>
      <c r="W80" s="48">
        <f t="shared" si="14"/>
        <v>23.65030749171261</v>
      </c>
      <c r="X80" s="48">
        <f t="shared" si="15"/>
        <v>23.418888781678884</v>
      </c>
      <c r="Y80" s="48">
        <f t="shared" si="15"/>
        <v>23.189057062594195</v>
      </c>
      <c r="Z80" s="48">
        <f t="shared" si="15"/>
        <v>22.960823209989552</v>
      </c>
      <c r="AA80" s="48">
        <f t="shared" si="15"/>
        <v>22.734198198995756</v>
      </c>
      <c r="AB80" s="48">
        <f t="shared" si="15"/>
        <v>22.509193105486226</v>
      </c>
      <c r="AC80" s="48">
        <f t="shared" si="15"/>
        <v>22.28581910723552</v>
      </c>
      <c r="AD80" s="48">
        <f t="shared" si="15"/>
        <v>22.06408748509399</v>
      </c>
      <c r="AE80" s="48">
        <f t="shared" si="15"/>
        <v>21.844009624178632</v>
      </c>
      <c r="AF80" s="48">
        <f t="shared" si="15"/>
        <v>21.625597015080558</v>
      </c>
      <c r="AG80" s="48">
        <f t="shared" si="15"/>
        <v>21.40886125508919</v>
      </c>
      <c r="AH80" s="48">
        <f t="shared" si="15"/>
        <v>21.193814049433662</v>
      </c>
      <c r="AI80" s="48">
        <f t="shared" si="15"/>
        <v>20.980467212541534</v>
      </c>
      <c r="AJ80" s="48">
        <f t="shared" si="15"/>
        <v>20.768832669315096</v>
      </c>
      <c r="AK80" s="48">
        <f t="shared" si="15"/>
        <v>20.558922456425762</v>
      </c>
      <c r="AL80" s="48">
        <f t="shared" si="15"/>
        <v>20.35074872362659</v>
      </c>
    </row>
    <row r="81" spans="1:38" ht="12.75">
      <c r="A81" t="s">
        <v>94</v>
      </c>
      <c r="C81" s="42" t="s">
        <v>85</v>
      </c>
      <c r="G81">
        <v>4</v>
      </c>
      <c r="H81">
        <v>33</v>
      </c>
      <c r="I81">
        <f>H81+G81</f>
        <v>37</v>
      </c>
      <c r="J81">
        <v>4</v>
      </c>
      <c r="K81">
        <v>4</v>
      </c>
      <c r="L81">
        <v>1.012</v>
      </c>
      <c r="M81" s="48">
        <f>$O$63/$L81*M$77</f>
        <v>25.895012067578435</v>
      </c>
      <c r="N81" s="48">
        <f t="shared" si="14"/>
        <v>25.64976319399955</v>
      </c>
      <c r="O81" s="48">
        <f>$O$63/$L81*O$77</f>
        <v>25.405988998125984</v>
      </c>
      <c r="P81" s="48">
        <f t="shared" si="14"/>
        <v>25.163699360121015</v>
      </c>
      <c r="Q81" s="48">
        <f t="shared" si="14"/>
        <v>24.922904248606685</v>
      </c>
      <c r="R81" s="48">
        <f t="shared" si="14"/>
        <v>24.683613721656023</v>
      </c>
      <c r="S81" s="48">
        <f t="shared" si="14"/>
        <v>24.44583792779859</v>
      </c>
      <c r="T81" s="48">
        <f t="shared" si="14"/>
        <v>24.20958710703971</v>
      </c>
      <c r="U81" s="48">
        <f t="shared" si="14"/>
        <v>23.974871591893418</v>
      </c>
      <c r="V81" s="48">
        <f t="shared" si="14"/>
        <v>23.741701808429525</v>
      </c>
      <c r="W81" s="48">
        <f t="shared" si="14"/>
        <v>23.510088277334866</v>
      </c>
      <c r="X81" s="48">
        <f t="shared" si="15"/>
        <v>23.280041614989088</v>
      </c>
      <c r="Y81" s="48">
        <f t="shared" si="15"/>
        <v>23.051572534555095</v>
      </c>
      <c r="Z81" s="48">
        <f t="shared" si="15"/>
        <v>22.824691847084473</v>
      </c>
      <c r="AA81" s="48">
        <f t="shared" si="15"/>
        <v>22.599410462638073</v>
      </c>
      <c r="AB81" s="48">
        <f t="shared" si="15"/>
        <v>22.375739391422076</v>
      </c>
      <c r="AC81" s="48">
        <f t="shared" si="15"/>
        <v>22.153689744939655</v>
      </c>
      <c r="AD81" s="48">
        <f t="shared" si="15"/>
        <v>21.93327273715865</v>
      </c>
      <c r="AE81" s="48">
        <f t="shared" si="15"/>
        <v>21.714499685695362</v>
      </c>
      <c r="AF81" s="48">
        <f t="shared" si="15"/>
        <v>21.497382013014864</v>
      </c>
      <c r="AG81" s="48">
        <f t="shared" si="15"/>
        <v>21.281931247647947</v>
      </c>
      <c r="AH81" s="48">
        <f t="shared" si="15"/>
        <v>21.068159025425164</v>
      </c>
      <c r="AI81" s="48">
        <f t="shared" si="15"/>
        <v>20.856077090728046</v>
      </c>
      <c r="AJ81" s="48">
        <f t="shared" si="15"/>
        <v>20.64569729775789</v>
      </c>
      <c r="AK81" s="48">
        <f t="shared" si="15"/>
        <v>20.437031611822444</v>
      </c>
      <c r="AL81" s="48">
        <f t="shared" si="15"/>
        <v>20.230092110640662</v>
      </c>
    </row>
    <row r="82" spans="1:38" ht="12.75">
      <c r="A82" t="s">
        <v>93</v>
      </c>
      <c r="C82" s="42" t="s">
        <v>96</v>
      </c>
      <c r="I82">
        <v>41</v>
      </c>
      <c r="J82">
        <v>5.7</v>
      </c>
      <c r="K82">
        <v>6</v>
      </c>
      <c r="L82">
        <v>1.021</v>
      </c>
      <c r="M82" s="48">
        <f>$O$63/$L82*M$77</f>
        <v>25.666750452878922</v>
      </c>
      <c r="N82" s="48">
        <f t="shared" si="14"/>
        <v>25.42366342049711</v>
      </c>
      <c r="O82" s="48">
        <f t="shared" si="14"/>
        <v>25.182038066702745</v>
      </c>
      <c r="P82" s="48">
        <f t="shared" si="14"/>
        <v>24.94188418456657</v>
      </c>
      <c r="Q82" s="48">
        <f t="shared" si="14"/>
        <v>24.703211654838363</v>
      </c>
      <c r="R82" s="48">
        <f t="shared" si="14"/>
        <v>24.46603044693036</v>
      </c>
      <c r="S82" s="48">
        <f t="shared" si="14"/>
        <v>24.23035061991398</v>
      </c>
      <c r="T82" s="48">
        <f t="shared" si="14"/>
        <v>23.99618232353006</v>
      </c>
      <c r="U82" s="48">
        <f t="shared" si="14"/>
        <v>23.763535799212676</v>
      </c>
      <c r="V82" s="48">
        <f t="shared" si="14"/>
        <v>23.532421381127016</v>
      </c>
      <c r="W82" s="48">
        <f t="shared" si="14"/>
        <v>23.302849497221242</v>
      </c>
      <c r="X82" s="48">
        <f t="shared" si="15"/>
        <v>23.074830670292812</v>
      </c>
      <c r="Y82" s="48">
        <f t="shared" si="15"/>
        <v>22.848375519069307</v>
      </c>
      <c r="Z82" s="48">
        <f t="shared" si="15"/>
        <v>22.623494759304105</v>
      </c>
      <c r="AA82" s="48">
        <f t="shared" si="15"/>
        <v>22.400199204887105</v>
      </c>
      <c r="AB82" s="48">
        <f t="shared" si="15"/>
        <v>22.17849976897076</v>
      </c>
      <c r="AC82" s="48">
        <f t="shared" si="15"/>
        <v>21.958407465111588</v>
      </c>
      <c r="AD82" s="48">
        <f t="shared" si="15"/>
        <v>21.739933408427575</v>
      </c>
      <c r="AE82" s="48">
        <f t="shared" si="15"/>
        <v>21.523088816771505</v>
      </c>
      <c r="AF82" s="48">
        <f t="shared" si="15"/>
        <v>21.30788501192071</v>
      </c>
      <c r="AG82" s="48">
        <f t="shared" si="15"/>
        <v>21.094333420783276</v>
      </c>
      <c r="AH82" s="48">
        <f t="shared" si="15"/>
        <v>20.882445576621222</v>
      </c>
      <c r="AI82" s="48">
        <f t="shared" si="15"/>
        <v>20.67223312029068</v>
      </c>
      <c r="AJ82" s="48">
        <f t="shared" si="15"/>
        <v>20.4637078014995</v>
      </c>
      <c r="AK82" s="48">
        <f t="shared" si="15"/>
        <v>20.256881480082583</v>
      </c>
      <c r="AL82" s="48">
        <f t="shared" si="15"/>
        <v>20.051766127295156</v>
      </c>
    </row>
    <row r="83" spans="1:38" ht="12.75">
      <c r="A83" t="s">
        <v>83</v>
      </c>
      <c r="C83" s="42" t="s">
        <v>84</v>
      </c>
      <c r="G83">
        <f>G58-F56</f>
        <v>1</v>
      </c>
      <c r="H83">
        <f>H58-G58</f>
        <v>42</v>
      </c>
      <c r="I83">
        <f>H83+G83</f>
        <v>43</v>
      </c>
      <c r="J83">
        <v>6.5</v>
      </c>
      <c r="K83">
        <v>6.5</v>
      </c>
      <c r="L83">
        <v>1.026</v>
      </c>
      <c r="M83" s="48">
        <f>$O$63/$L83*M$77</f>
        <v>25.541668822991596</v>
      </c>
      <c r="N83" s="48">
        <f t="shared" si="14"/>
        <v>25.299766425270516</v>
      </c>
      <c r="O83" s="48">
        <f t="shared" si="14"/>
        <v>25.05931858294688</v>
      </c>
      <c r="P83" s="48">
        <f t="shared" si="14"/>
        <v>24.820335041366928</v>
      </c>
      <c r="Q83" s="48">
        <f t="shared" si="14"/>
        <v>24.58282563312862</v>
      </c>
      <c r="R83" s="48">
        <f t="shared" si="14"/>
        <v>24.34680027906033</v>
      </c>
      <c r="S83" s="48">
        <f t="shared" si="14"/>
        <v>24.112268989212644</v>
      </c>
      <c r="T83" s="48">
        <f t="shared" si="14"/>
        <v>23.879241863863733</v>
      </c>
      <c r="U83" s="48">
        <f t="shared" si="14"/>
        <v>23.647729094538146</v>
      </c>
      <c r="V83" s="48">
        <f t="shared" si="14"/>
        <v>23.417740965039652</v>
      </c>
      <c r="W83" s="48">
        <f t="shared" si="14"/>
        <v>23.18928785249794</v>
      </c>
      <c r="X83" s="48">
        <f t="shared" si="15"/>
        <v>22.962380228429783</v>
      </c>
      <c r="Y83" s="48">
        <f t="shared" si="15"/>
        <v>22.73702865981458</v>
      </c>
      <c r="Z83" s="48">
        <f t="shared" si="15"/>
        <v>22.513243810184687</v>
      </c>
      <c r="AA83" s="48">
        <f t="shared" si="15"/>
        <v>22.291036440730732</v>
      </c>
      <c r="AB83" s="48">
        <f t="shared" si="15"/>
        <v>22.070417411422167</v>
      </c>
      <c r="AC83" s="48">
        <f t="shared" si="15"/>
        <v>21.851397682143208</v>
      </c>
      <c r="AD83" s="48">
        <f t="shared" si="15"/>
        <v>21.633988313844593</v>
      </c>
      <c r="AE83" s="48">
        <f t="shared" si="15"/>
        <v>21.418200469711213</v>
      </c>
      <c r="AF83" s="48">
        <f t="shared" si="15"/>
        <v>21.204045416346045</v>
      </c>
      <c r="AG83" s="48">
        <f t="shared" si="15"/>
        <v>20.991534524970493</v>
      </c>
      <c r="AH83" s="48">
        <f t="shared" si="15"/>
        <v>20.780679272641585</v>
      </c>
      <c r="AI83" s="48">
        <f t="shared" si="15"/>
        <v>20.571491243486143</v>
      </c>
      <c r="AJ83" s="48">
        <f t="shared" si="15"/>
        <v>20.363982129952227</v>
      </c>
      <c r="AK83" s="48">
        <f t="shared" si="15"/>
        <v>20.158163734078283</v>
      </c>
      <c r="AL83" s="48">
        <f t="shared" si="15"/>
        <v>19.95404796878007</v>
      </c>
    </row>
  </sheetData>
  <sheetProtection/>
  <mergeCells count="5">
    <mergeCell ref="G2:AD2"/>
    <mergeCell ref="A36:B36"/>
    <mergeCell ref="A35:B35"/>
    <mergeCell ref="A2:C2"/>
    <mergeCell ref="D2:F2"/>
  </mergeCells>
  <printOptions/>
  <pageMargins left="0.41" right="0.44" top="0.79" bottom="1" header="0.4921259845" footer="0.4921259845"/>
  <pageSetup fitToWidth="3" fitToHeight="1" horizontalDpi="600" verticalDpi="600" orientation="landscape" paperSize="8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5" sqref="F5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50" sqref="C5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55" sqref="F5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3" sqref="M3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0"/>
  <sheetViews>
    <sheetView tabSelected="1" workbookViewId="0" topLeftCell="A1">
      <selection activeCell="I55" sqref="I54:I55"/>
    </sheetView>
  </sheetViews>
  <sheetFormatPr defaultColWidth="11.421875" defaultRowHeight="12.75"/>
  <cols>
    <col min="1" max="1" width="11.421875" style="49" customWidth="1"/>
    <col min="2" max="2" width="9.28125" style="49" customWidth="1"/>
    <col min="3" max="3" width="5.421875" style="49" customWidth="1"/>
    <col min="4" max="4" width="7.8515625" style="49" customWidth="1"/>
    <col min="5" max="5" width="7.7109375" style="49" customWidth="1"/>
    <col min="6" max="35" width="4.57421875" style="49" customWidth="1"/>
    <col min="36" max="36" width="11.421875" style="49" customWidth="1"/>
    <col min="37" max="37" width="18.28125" style="49" customWidth="1"/>
    <col min="38" max="16384" width="11.421875" style="49" customWidth="1"/>
  </cols>
  <sheetData>
    <row r="1" spans="1:35" ht="9">
      <c r="A1" s="49" t="s">
        <v>134</v>
      </c>
      <c r="D1" s="49" t="s">
        <v>133</v>
      </c>
      <c r="E1" s="49">
        <v>1</v>
      </c>
      <c r="F1" s="79">
        <v>0.99</v>
      </c>
      <c r="G1" s="79">
        <f>F1*$F$1</f>
        <v>0.9801</v>
      </c>
      <c r="H1" s="79">
        <f aca="true" t="shared" si="0" ref="H1:AI1">G1*$F$1</f>
        <v>0.9702989999999999</v>
      </c>
      <c r="I1" s="79">
        <f t="shared" si="0"/>
        <v>0.96059601</v>
      </c>
      <c r="J1" s="79">
        <f t="shared" si="0"/>
        <v>0.9509900498999999</v>
      </c>
      <c r="K1" s="79">
        <f t="shared" si="0"/>
        <v>0.9414801494009999</v>
      </c>
      <c r="L1" s="79">
        <f t="shared" si="0"/>
        <v>0.9320653479069899</v>
      </c>
      <c r="M1" s="79">
        <f t="shared" si="0"/>
        <v>0.92274469442792</v>
      </c>
      <c r="N1" s="79">
        <f t="shared" si="0"/>
        <v>0.9135172474836407</v>
      </c>
      <c r="O1" s="79">
        <f t="shared" si="0"/>
        <v>0.9043820750088043</v>
      </c>
      <c r="P1" s="79">
        <f t="shared" si="0"/>
        <v>0.8953382542587163</v>
      </c>
      <c r="Q1" s="79">
        <f t="shared" si="0"/>
        <v>0.8863848717161291</v>
      </c>
      <c r="R1" s="79">
        <f t="shared" si="0"/>
        <v>0.8775210229989678</v>
      </c>
      <c r="S1" s="79">
        <f t="shared" si="0"/>
        <v>0.8687458127689781</v>
      </c>
      <c r="T1" s="79">
        <f t="shared" si="0"/>
        <v>0.8600583546412883</v>
      </c>
      <c r="U1" s="79">
        <f t="shared" si="0"/>
        <v>0.8514577710948754</v>
      </c>
      <c r="V1" s="79">
        <f t="shared" si="0"/>
        <v>0.8429431933839266</v>
      </c>
      <c r="W1" s="79">
        <f t="shared" si="0"/>
        <v>0.8345137614500874</v>
      </c>
      <c r="X1" s="79">
        <f t="shared" si="0"/>
        <v>0.8261686238355865</v>
      </c>
      <c r="Y1" s="79">
        <f t="shared" si="0"/>
        <v>0.8179069375972307</v>
      </c>
      <c r="Z1" s="79">
        <f t="shared" si="0"/>
        <v>0.8097278682212583</v>
      </c>
      <c r="AA1" s="79">
        <f t="shared" si="0"/>
        <v>0.8016305895390458</v>
      </c>
      <c r="AB1" s="79">
        <f t="shared" si="0"/>
        <v>0.7936142836436553</v>
      </c>
      <c r="AC1" s="79">
        <f t="shared" si="0"/>
        <v>0.7856781408072188</v>
      </c>
      <c r="AD1" s="79">
        <f t="shared" si="0"/>
        <v>0.7778213593991465</v>
      </c>
      <c r="AE1" s="79">
        <f t="shared" si="0"/>
        <v>0.7700431458051551</v>
      </c>
      <c r="AF1" s="79">
        <f t="shared" si="0"/>
        <v>0.7623427143471035</v>
      </c>
      <c r="AG1" s="79">
        <f t="shared" si="0"/>
        <v>0.7547192872036325</v>
      </c>
      <c r="AH1" s="79">
        <f t="shared" si="0"/>
        <v>0.7471720943315961</v>
      </c>
      <c r="AI1" s="79">
        <f t="shared" si="0"/>
        <v>0.7397003733882802</v>
      </c>
    </row>
    <row r="2" spans="1:35" ht="9">
      <c r="A2" s="49">
        <v>4</v>
      </c>
      <c r="B2" s="50" t="s">
        <v>122</v>
      </c>
      <c r="C2" s="51">
        <v>287</v>
      </c>
      <c r="D2" s="49" t="s">
        <v>119</v>
      </c>
      <c r="E2" s="49">
        <v>0</v>
      </c>
      <c r="F2" s="49">
        <v>100</v>
      </c>
      <c r="G2" s="49">
        <v>200</v>
      </c>
      <c r="H2" s="49">
        <v>300</v>
      </c>
      <c r="I2" s="49">
        <v>400</v>
      </c>
      <c r="J2" s="49">
        <v>500</v>
      </c>
      <c r="K2" s="49">
        <v>600</v>
      </c>
      <c r="L2" s="49">
        <v>700</v>
      </c>
      <c r="M2" s="49">
        <v>800</v>
      </c>
      <c r="N2" s="49">
        <v>900</v>
      </c>
      <c r="O2" s="49">
        <v>1000</v>
      </c>
      <c r="P2" s="49">
        <v>1100</v>
      </c>
      <c r="Q2" s="49">
        <v>1200</v>
      </c>
      <c r="R2" s="49">
        <v>1300</v>
      </c>
      <c r="S2" s="49">
        <v>1400</v>
      </c>
      <c r="T2" s="49">
        <v>1500</v>
      </c>
      <c r="U2" s="49">
        <v>1600</v>
      </c>
      <c r="V2" s="49">
        <v>1700</v>
      </c>
      <c r="W2" s="49">
        <v>1800</v>
      </c>
      <c r="X2" s="49">
        <v>1900</v>
      </c>
      <c r="Y2" s="49">
        <v>2000</v>
      </c>
      <c r="Z2" s="49">
        <v>2100</v>
      </c>
      <c r="AA2" s="49">
        <v>2200</v>
      </c>
      <c r="AB2" s="49">
        <v>2300</v>
      </c>
      <c r="AC2" s="49">
        <v>2400</v>
      </c>
      <c r="AD2" s="49">
        <v>2500</v>
      </c>
      <c r="AE2" s="49">
        <v>2600</v>
      </c>
      <c r="AF2" s="49">
        <v>2700</v>
      </c>
      <c r="AG2" s="49">
        <v>2800</v>
      </c>
      <c r="AH2" s="49">
        <v>2900</v>
      </c>
      <c r="AI2" s="49">
        <v>3000</v>
      </c>
    </row>
    <row r="3" spans="1:36" ht="9">
      <c r="A3" s="49" t="s">
        <v>136</v>
      </c>
      <c r="B3" s="50" t="s">
        <v>121</v>
      </c>
      <c r="C3" s="51">
        <v>9.81</v>
      </c>
      <c r="D3" s="49" t="s">
        <v>117</v>
      </c>
      <c r="E3" s="54">
        <v>1013</v>
      </c>
      <c r="F3" s="74">
        <f>E3*0.99</f>
        <v>1002.87</v>
      </c>
      <c r="G3" s="74">
        <f>F3*0.99</f>
        <v>992.8413</v>
      </c>
      <c r="H3" s="74">
        <f aca="true" t="shared" si="1" ref="H3:AI3">G3*0.99</f>
        <v>982.9128870000001</v>
      </c>
      <c r="I3" s="74">
        <f t="shared" si="1"/>
        <v>973.0837581300001</v>
      </c>
      <c r="J3" s="74">
        <f t="shared" si="1"/>
        <v>963.3529205487001</v>
      </c>
      <c r="K3" s="74">
        <f t="shared" si="1"/>
        <v>953.7193913432131</v>
      </c>
      <c r="L3" s="74">
        <f t="shared" si="1"/>
        <v>944.182197429781</v>
      </c>
      <c r="M3" s="74">
        <f t="shared" si="1"/>
        <v>934.7403754554832</v>
      </c>
      <c r="N3" s="74">
        <f t="shared" si="1"/>
        <v>925.3929717009283</v>
      </c>
      <c r="O3" s="74">
        <f t="shared" si="1"/>
        <v>916.139041983919</v>
      </c>
      <c r="P3" s="74">
        <f t="shared" si="1"/>
        <v>906.9776515640798</v>
      </c>
      <c r="Q3" s="74">
        <f t="shared" si="1"/>
        <v>897.907875048439</v>
      </c>
      <c r="R3" s="74">
        <f t="shared" si="1"/>
        <v>888.9287962979546</v>
      </c>
      <c r="S3" s="74">
        <f t="shared" si="1"/>
        <v>880.039508334975</v>
      </c>
      <c r="T3" s="74">
        <f t="shared" si="1"/>
        <v>871.2391132516253</v>
      </c>
      <c r="U3" s="74">
        <f t="shared" si="1"/>
        <v>862.5267221191091</v>
      </c>
      <c r="V3" s="74">
        <f t="shared" si="1"/>
        <v>853.901454897918</v>
      </c>
      <c r="W3" s="74">
        <f t="shared" si="1"/>
        <v>845.3624403489389</v>
      </c>
      <c r="X3" s="74">
        <f t="shared" si="1"/>
        <v>836.9088159454495</v>
      </c>
      <c r="Y3" s="74">
        <f t="shared" si="1"/>
        <v>828.5397277859951</v>
      </c>
      <c r="Z3" s="74">
        <f t="shared" si="1"/>
        <v>820.2543305081351</v>
      </c>
      <c r="AA3" s="74">
        <f t="shared" si="1"/>
        <v>812.0517872030538</v>
      </c>
      <c r="AB3" s="74">
        <f t="shared" si="1"/>
        <v>803.9312693310233</v>
      </c>
      <c r="AC3" s="74">
        <f t="shared" si="1"/>
        <v>795.8919566377131</v>
      </c>
      <c r="AD3" s="74">
        <f t="shared" si="1"/>
        <v>787.9330370713359</v>
      </c>
      <c r="AE3" s="74">
        <f t="shared" si="1"/>
        <v>780.0537067006226</v>
      </c>
      <c r="AF3" s="74">
        <f t="shared" si="1"/>
        <v>772.2531696336164</v>
      </c>
      <c r="AG3" s="74">
        <f t="shared" si="1"/>
        <v>764.5306379372802</v>
      </c>
      <c r="AH3" s="74">
        <f t="shared" si="1"/>
        <v>756.8853315579074</v>
      </c>
      <c r="AI3" s="74">
        <f t="shared" si="1"/>
        <v>749.3164782423283</v>
      </c>
      <c r="AJ3" s="54"/>
    </row>
    <row r="4" spans="1:35" ht="9">
      <c r="A4" s="49">
        <v>5</v>
      </c>
      <c r="B4" s="50" t="s">
        <v>120</v>
      </c>
      <c r="C4" s="51">
        <v>1.235</v>
      </c>
      <c r="D4" s="49" t="s">
        <v>118</v>
      </c>
      <c r="E4" s="52">
        <v>20</v>
      </c>
      <c r="F4" s="53">
        <f aca="true" t="shared" si="2" ref="F4:AI4">T0-((k-1)/(k*cte_r))*g*ALTITUDE</f>
        <v>19.349588793747973</v>
      </c>
      <c r="G4" s="53">
        <f t="shared" si="2"/>
        <v>18.699177587495942</v>
      </c>
      <c r="H4" s="53">
        <f t="shared" si="2"/>
        <v>18.048766381243915</v>
      </c>
      <c r="I4" s="53">
        <f t="shared" si="2"/>
        <v>17.398355174991888</v>
      </c>
      <c r="J4" s="53">
        <f t="shared" si="2"/>
        <v>16.74794396873986</v>
      </c>
      <c r="K4" s="53">
        <f t="shared" si="2"/>
        <v>16.09753276248783</v>
      </c>
      <c r="L4" s="53">
        <f t="shared" si="2"/>
        <v>15.447121556235803</v>
      </c>
      <c r="M4" s="53">
        <f t="shared" si="2"/>
        <v>14.796710349983776</v>
      </c>
      <c r="N4" s="53">
        <f t="shared" si="2"/>
        <v>14.146299143731747</v>
      </c>
      <c r="O4" s="53">
        <f t="shared" si="2"/>
        <v>13.495887937479718</v>
      </c>
      <c r="P4" s="53">
        <f t="shared" si="2"/>
        <v>12.845476731227691</v>
      </c>
      <c r="Q4" s="53">
        <f t="shared" si="2"/>
        <v>12.195065524975663</v>
      </c>
      <c r="R4" s="53">
        <f t="shared" si="2"/>
        <v>11.544654318723635</v>
      </c>
      <c r="S4" s="53">
        <f t="shared" si="2"/>
        <v>10.894243112471607</v>
      </c>
      <c r="T4" s="53">
        <f t="shared" si="2"/>
        <v>10.24383190621958</v>
      </c>
      <c r="U4" s="53">
        <f t="shared" si="2"/>
        <v>9.59342069996755</v>
      </c>
      <c r="V4" s="53">
        <f t="shared" si="2"/>
        <v>8.943009493715522</v>
      </c>
      <c r="W4" s="53">
        <f t="shared" si="2"/>
        <v>8.292598287463495</v>
      </c>
      <c r="X4" s="53">
        <f t="shared" si="2"/>
        <v>7.642187081211466</v>
      </c>
      <c r="Y4" s="53">
        <f t="shared" si="2"/>
        <v>6.991775874959439</v>
      </c>
      <c r="Z4" s="53">
        <f t="shared" si="2"/>
        <v>6.34136466870741</v>
      </c>
      <c r="AA4" s="53">
        <f t="shared" si="2"/>
        <v>5.690953462455383</v>
      </c>
      <c r="AB4" s="53">
        <f t="shared" si="2"/>
        <v>5.040542256203354</v>
      </c>
      <c r="AC4" s="53">
        <f t="shared" si="2"/>
        <v>4.390131049951325</v>
      </c>
      <c r="AD4" s="53">
        <f t="shared" si="2"/>
        <v>3.739719843699298</v>
      </c>
      <c r="AE4" s="53">
        <f t="shared" si="2"/>
        <v>3.089308637447271</v>
      </c>
      <c r="AF4" s="53">
        <f t="shared" si="2"/>
        <v>2.4388974311952403</v>
      </c>
      <c r="AG4" s="53">
        <f t="shared" si="2"/>
        <v>1.7884862249432132</v>
      </c>
      <c r="AH4" s="53">
        <f t="shared" si="2"/>
        <v>1.138075018691186</v>
      </c>
      <c r="AI4" s="53">
        <f t="shared" si="2"/>
        <v>0.487663812439159</v>
      </c>
    </row>
    <row r="5" spans="1:37" ht="24.75" customHeight="1" thickBot="1">
      <c r="A5" s="49" t="s">
        <v>132</v>
      </c>
      <c r="B5" s="49" t="s">
        <v>115</v>
      </c>
      <c r="C5" s="49" t="s">
        <v>116</v>
      </c>
      <c r="D5" s="55" t="s">
        <v>123</v>
      </c>
      <c r="E5" s="55" t="s">
        <v>124</v>
      </c>
      <c r="AK5" s="55"/>
    </row>
    <row r="6" spans="1:36" ht="24" customHeight="1" thickBot="1">
      <c r="A6" s="75">
        <v>21</v>
      </c>
      <c r="B6" s="57">
        <v>974</v>
      </c>
      <c r="C6" s="65">
        <v>25</v>
      </c>
      <c r="D6" s="92">
        <v>6.7</v>
      </c>
      <c r="E6" s="58">
        <f>(P_labo/P0)*((273+T0)/(T_labo+273))*O2__labo</f>
        <v>6.333965164273836</v>
      </c>
      <c r="F6" s="58">
        <f aca="true" t="shared" si="3" ref="F6:F17">oxygene*F$1</f>
        <v>6.270625512631098</v>
      </c>
      <c r="G6" s="58">
        <f aca="true" t="shared" si="4" ref="G6:AI14">oxygene*G$1</f>
        <v>6.207919257504787</v>
      </c>
      <c r="H6" s="58">
        <f t="shared" si="4"/>
        <v>6.145840064929739</v>
      </c>
      <c r="I6" s="58">
        <f t="shared" si="4"/>
        <v>6.084381664280442</v>
      </c>
      <c r="J6" s="58">
        <f t="shared" si="4"/>
        <v>6.023537847637637</v>
      </c>
      <c r="K6" s="58">
        <f t="shared" si="4"/>
        <v>5.963302469161261</v>
      </c>
      <c r="L6" s="58">
        <f t="shared" si="4"/>
        <v>5.903669444469648</v>
      </c>
      <c r="M6" s="58">
        <f t="shared" si="4"/>
        <v>5.844632750024951</v>
      </c>
      <c r="N6" s="58">
        <f t="shared" si="4"/>
        <v>5.786186422524701</v>
      </c>
      <c r="O6" s="58">
        <f t="shared" si="4"/>
        <v>5.728324558299454</v>
      </c>
      <c r="P6" s="58">
        <f t="shared" si="4"/>
        <v>5.67104131271646</v>
      </c>
      <c r="Q6" s="58">
        <f t="shared" si="4"/>
        <v>5.614330899589295</v>
      </c>
      <c r="R6" s="58">
        <f t="shared" si="4"/>
        <v>5.558187590593402</v>
      </c>
      <c r="S6" s="58">
        <f t="shared" si="4"/>
        <v>5.502605714687468</v>
      </c>
      <c r="T6" s="58">
        <f t="shared" si="4"/>
        <v>5.447579657540593</v>
      </c>
      <c r="U6" s="58">
        <f t="shared" si="4"/>
        <v>5.393103860965187</v>
      </c>
      <c r="V6" s="58">
        <f t="shared" si="4"/>
        <v>5.339172822355535</v>
      </c>
      <c r="W6" s="58">
        <f t="shared" si="4"/>
        <v>5.28578109413198</v>
      </c>
      <c r="X6" s="58">
        <f t="shared" si="4"/>
        <v>5.23292328319066</v>
      </c>
      <c r="Y6" s="58">
        <f t="shared" si="4"/>
        <v>5.180594050358754</v>
      </c>
      <c r="Z6" s="58">
        <f t="shared" si="4"/>
        <v>5.128788109855166</v>
      </c>
      <c r="AA6" s="58">
        <f t="shared" si="4"/>
        <v>5.077500228756614</v>
      </c>
      <c r="AB6" s="58">
        <f t="shared" si="4"/>
        <v>5.026725226469048</v>
      </c>
      <c r="AC6" s="58">
        <f t="shared" si="4"/>
        <v>4.976457974204358</v>
      </c>
      <c r="AD6" s="58">
        <f t="shared" si="4"/>
        <v>4.926693394462314</v>
      </c>
      <c r="AE6" s="58">
        <f t="shared" si="4"/>
        <v>4.877426460517691</v>
      </c>
      <c r="AF6" s="58">
        <f t="shared" si="4"/>
        <v>4.828652195912514</v>
      </c>
      <c r="AG6" s="58">
        <f t="shared" si="4"/>
        <v>4.780365673953389</v>
      </c>
      <c r="AH6" s="58">
        <f t="shared" si="4"/>
        <v>4.732562017213855</v>
      </c>
      <c r="AI6" s="58">
        <f t="shared" si="4"/>
        <v>4.685236397041717</v>
      </c>
      <c r="AJ6" s="104" t="s">
        <v>125</v>
      </c>
    </row>
    <row r="7" spans="1:36" ht="9.75" thickBot="1">
      <c r="A7" s="76">
        <v>27</v>
      </c>
      <c r="B7" s="59">
        <v>997</v>
      </c>
      <c r="C7" s="66">
        <v>23</v>
      </c>
      <c r="D7" s="93">
        <v>4.3</v>
      </c>
      <c r="E7" s="61">
        <f>(P_labo/P0)*((273+T0)/(T_labo+273))*O2__labo</f>
        <v>4.189190189696112</v>
      </c>
      <c r="F7" s="58">
        <f t="shared" si="3"/>
        <v>4.147298287799151</v>
      </c>
      <c r="G7" s="58">
        <f aca="true" t="shared" si="5" ref="G7:U8">oxygene*G$1</f>
        <v>4.10582530492116</v>
      </c>
      <c r="H7" s="58">
        <f t="shared" si="5"/>
        <v>4.064767051871947</v>
      </c>
      <c r="I7" s="58">
        <f t="shared" si="5"/>
        <v>4.024119381353228</v>
      </c>
      <c r="J7" s="58">
        <f t="shared" si="5"/>
        <v>3.9838781875396956</v>
      </c>
      <c r="K7" s="58">
        <f t="shared" si="5"/>
        <v>3.9440394056642987</v>
      </c>
      <c r="L7" s="58">
        <f t="shared" si="5"/>
        <v>3.904599011607656</v>
      </c>
      <c r="M7" s="58">
        <f t="shared" si="5"/>
        <v>3.865553021491579</v>
      </c>
      <c r="N7" s="58">
        <f t="shared" si="5"/>
        <v>3.826897491276663</v>
      </c>
      <c r="O7" s="58">
        <f t="shared" si="5"/>
        <v>3.788628516363896</v>
      </c>
      <c r="P7" s="58">
        <f t="shared" si="5"/>
        <v>3.7507422312002574</v>
      </c>
      <c r="Q7" s="58">
        <f t="shared" si="5"/>
        <v>3.713234808888255</v>
      </c>
      <c r="R7" s="58">
        <f t="shared" si="5"/>
        <v>3.6761024607993726</v>
      </c>
      <c r="S7" s="58">
        <f t="shared" si="5"/>
        <v>3.6393414361913785</v>
      </c>
      <c r="T7" s="58">
        <f t="shared" si="5"/>
        <v>3.6029480218294645</v>
      </c>
      <c r="U7" s="58">
        <f t="shared" si="5"/>
        <v>3.56691854161117</v>
      </c>
      <c r="V7" s="58">
        <f t="shared" si="4"/>
        <v>3.531249356195058</v>
      </c>
      <c r="W7" s="58">
        <f t="shared" si="4"/>
        <v>3.4959368626331075</v>
      </c>
      <c r="X7" s="58">
        <f t="shared" si="4"/>
        <v>3.4609774940067766</v>
      </c>
      <c r="Y7" s="58">
        <f t="shared" si="4"/>
        <v>3.426367719066709</v>
      </c>
      <c r="Z7" s="58">
        <f t="shared" si="4"/>
        <v>3.3921040418760415</v>
      </c>
      <c r="AA7" s="58">
        <f t="shared" si="4"/>
        <v>3.3581830014572813</v>
      </c>
      <c r="AB7" s="58">
        <f t="shared" si="4"/>
        <v>3.3246011714427084</v>
      </c>
      <c r="AC7" s="58">
        <f t="shared" si="4"/>
        <v>3.2913551597282815</v>
      </c>
      <c r="AD7" s="58">
        <f t="shared" si="4"/>
        <v>3.2584416081309984</v>
      </c>
      <c r="AE7" s="58">
        <f t="shared" si="4"/>
        <v>3.2258571920496886</v>
      </c>
      <c r="AF7" s="58">
        <f t="shared" si="4"/>
        <v>3.1935986201291917</v>
      </c>
      <c r="AG7" s="58">
        <f t="shared" si="4"/>
        <v>3.1616626339278997</v>
      </c>
      <c r="AH7" s="58">
        <f t="shared" si="4"/>
        <v>3.1300460075886205</v>
      </c>
      <c r="AI7" s="58">
        <f t="shared" si="4"/>
        <v>3.0987455475127343</v>
      </c>
      <c r="AJ7" s="105"/>
    </row>
    <row r="8" spans="1:36" ht="9.75" thickBot="1">
      <c r="A8" s="77">
        <v>33</v>
      </c>
      <c r="B8" s="69">
        <v>987</v>
      </c>
      <c r="C8" s="70">
        <v>22</v>
      </c>
      <c r="D8" s="94">
        <v>4</v>
      </c>
      <c r="E8" s="63">
        <f>(P_labo/P0)*((273+T0)/(T_labo+273))*O2__labo</f>
        <v>3.8709120417621765</v>
      </c>
      <c r="F8" s="58">
        <f t="shared" si="3"/>
        <v>3.8322029213445545</v>
      </c>
      <c r="G8" s="58">
        <f t="shared" si="5"/>
        <v>3.793880892131109</v>
      </c>
      <c r="H8" s="58">
        <f t="shared" si="5"/>
        <v>3.755942083209798</v>
      </c>
      <c r="I8" s="58">
        <f t="shared" si="5"/>
        <v>3.7183826623777</v>
      </c>
      <c r="J8" s="58">
        <f t="shared" si="5"/>
        <v>3.6811988357539227</v>
      </c>
      <c r="K8" s="58">
        <f t="shared" si="5"/>
        <v>3.6443868473963836</v>
      </c>
      <c r="L8" s="58">
        <f t="shared" si="5"/>
        <v>3.6079429789224196</v>
      </c>
      <c r="M8" s="58">
        <f t="shared" si="5"/>
        <v>3.5718635491331954</v>
      </c>
      <c r="N8" s="58">
        <f t="shared" si="5"/>
        <v>3.5361449136418632</v>
      </c>
      <c r="O8" s="58">
        <f t="shared" si="5"/>
        <v>3.5007834645054445</v>
      </c>
      <c r="P8" s="58">
        <f t="shared" si="5"/>
        <v>3.4657756298603903</v>
      </c>
      <c r="Q8" s="58">
        <f t="shared" si="5"/>
        <v>3.4311178735617864</v>
      </c>
      <c r="R8" s="58">
        <f t="shared" si="5"/>
        <v>3.3968066948261684</v>
      </c>
      <c r="S8" s="58">
        <f t="shared" si="5"/>
        <v>3.3628386278779065</v>
      </c>
      <c r="T8" s="58">
        <f t="shared" si="5"/>
        <v>3.3292102415991276</v>
      </c>
      <c r="U8" s="58">
        <f t="shared" si="5"/>
        <v>3.295918139183136</v>
      </c>
      <c r="V8" s="58">
        <f t="shared" si="4"/>
        <v>3.2629589577913047</v>
      </c>
      <c r="W8" s="58">
        <f t="shared" si="4"/>
        <v>3.2303293682133916</v>
      </c>
      <c r="X8" s="58">
        <f t="shared" si="4"/>
        <v>3.1980260745312576</v>
      </c>
      <c r="Y8" s="58">
        <f t="shared" si="4"/>
        <v>3.1660458137859453</v>
      </c>
      <c r="Z8" s="58">
        <f t="shared" si="4"/>
        <v>3.1343853556480856</v>
      </c>
      <c r="AA8" s="58">
        <f t="shared" si="4"/>
        <v>3.103041502091605</v>
      </c>
      <c r="AB8" s="58">
        <f t="shared" si="4"/>
        <v>3.0720110870706887</v>
      </c>
      <c r="AC8" s="58">
        <f t="shared" si="4"/>
        <v>3.041290976199982</v>
      </c>
      <c r="AD8" s="58">
        <f t="shared" si="4"/>
        <v>3.010878066437982</v>
      </c>
      <c r="AE8" s="58">
        <f t="shared" si="4"/>
        <v>2.980769285773602</v>
      </c>
      <c r="AF8" s="58">
        <f t="shared" si="4"/>
        <v>2.950961592915866</v>
      </c>
      <c r="AG8" s="58">
        <f t="shared" si="4"/>
        <v>2.9214519769867073</v>
      </c>
      <c r="AH8" s="58">
        <f t="shared" si="4"/>
        <v>2.8922374572168406</v>
      </c>
      <c r="AI8" s="58">
        <f t="shared" si="4"/>
        <v>2.863315082644672</v>
      </c>
      <c r="AJ8" s="106"/>
    </row>
    <row r="9" spans="1:37" ht="9.75" thickBot="1">
      <c r="A9" s="75">
        <v>21</v>
      </c>
      <c r="B9" s="57">
        <v>974</v>
      </c>
      <c r="C9" s="65">
        <v>25</v>
      </c>
      <c r="D9" s="92">
        <v>6.7</v>
      </c>
      <c r="E9" s="58">
        <f>(P_labo/P0)*((273+T0)/(temp_fct_altitude+T_aspiration_FF_1_m___..._C+273))*O2__labo</f>
        <v>6.2708359433674525</v>
      </c>
      <c r="F9" s="58">
        <f t="shared" si="3"/>
        <v>6.208127583933778</v>
      </c>
      <c r="G9" s="58">
        <f t="shared" si="4"/>
        <v>6.14604630809444</v>
      </c>
      <c r="H9" s="58">
        <f t="shared" si="4"/>
        <v>6.084585845013495</v>
      </c>
      <c r="I9" s="58">
        <f t="shared" si="4"/>
        <v>6.023739986563361</v>
      </c>
      <c r="J9" s="58">
        <f t="shared" si="4"/>
        <v>5.963502586697727</v>
      </c>
      <c r="K9" s="58">
        <f t="shared" si="4"/>
        <v>5.903867560830749</v>
      </c>
      <c r="L9" s="58">
        <f t="shared" si="4"/>
        <v>5.844828885222442</v>
      </c>
      <c r="M9" s="58">
        <f t="shared" si="4"/>
        <v>5.7863805963702175</v>
      </c>
      <c r="N9" s="58">
        <f t="shared" si="4"/>
        <v>5.728516790406514</v>
      </c>
      <c r="O9" s="58">
        <f t="shared" si="4"/>
        <v>5.671231622502449</v>
      </c>
      <c r="P9" s="58">
        <f t="shared" si="4"/>
        <v>5.614519306277425</v>
      </c>
      <c r="Q9" s="58">
        <f t="shared" si="4"/>
        <v>5.558374113214651</v>
      </c>
      <c r="R9" s="58">
        <f t="shared" si="4"/>
        <v>5.502790372082504</v>
      </c>
      <c r="S9" s="58">
        <f t="shared" si="4"/>
        <v>5.447762468361679</v>
      </c>
      <c r="T9" s="58">
        <f t="shared" si="4"/>
        <v>5.393284843678062</v>
      </c>
      <c r="U9" s="58">
        <f t="shared" si="4"/>
        <v>5.339351995241281</v>
      </c>
      <c r="V9" s="58">
        <f t="shared" si="4"/>
        <v>5.285958475288869</v>
      </c>
      <c r="W9" s="58">
        <f t="shared" si="4"/>
        <v>5.23309889053598</v>
      </c>
      <c r="X9" s="58">
        <f t="shared" si="4"/>
        <v>5.18076790163062</v>
      </c>
      <c r="Y9" s="58">
        <f t="shared" si="4"/>
        <v>5.128960222614314</v>
      </c>
      <c r="Z9" s="58">
        <f t="shared" si="4"/>
        <v>5.0776706203881705</v>
      </c>
      <c r="AA9" s="58">
        <f t="shared" si="4"/>
        <v>5.026893914184289</v>
      </c>
      <c r="AB9" s="58">
        <f t="shared" si="4"/>
        <v>4.976624975042446</v>
      </c>
      <c r="AC9" s="58">
        <f t="shared" si="4"/>
        <v>4.926858725292022</v>
      </c>
      <c r="AD9" s="58">
        <f t="shared" si="4"/>
        <v>4.877590138039102</v>
      </c>
      <c r="AE9" s="58">
        <f t="shared" si="4"/>
        <v>4.828814236658711</v>
      </c>
      <c r="AF9" s="58">
        <f t="shared" si="4"/>
        <v>4.7805260942921235</v>
      </c>
      <c r="AG9" s="58">
        <f t="shared" si="4"/>
        <v>4.732720833349202</v>
      </c>
      <c r="AH9" s="58">
        <f t="shared" si="4"/>
        <v>4.68539362501571</v>
      </c>
      <c r="AI9" s="58">
        <f t="shared" si="4"/>
        <v>4.638539688765553</v>
      </c>
      <c r="AJ9" s="107" t="s">
        <v>127</v>
      </c>
      <c r="AK9" s="71" t="s">
        <v>129</v>
      </c>
    </row>
    <row r="10" spans="1:37" ht="9.75" thickBot="1">
      <c r="A10" s="76">
        <v>27</v>
      </c>
      <c r="B10" s="59">
        <v>997</v>
      </c>
      <c r="C10" s="66">
        <v>23</v>
      </c>
      <c r="D10" s="93">
        <v>4.3</v>
      </c>
      <c r="E10" s="58">
        <f>(P_labo/P0)*((273+T0)/(temp_fct_altitude+T_aspiration_FF_1_m___..._C+273))*O2__labo</f>
        <v>4.119602312790862</v>
      </c>
      <c r="F10" s="58">
        <f t="shared" si="3"/>
        <v>4.078406289662953</v>
      </c>
      <c r="G10" s="58">
        <f t="shared" si="4"/>
        <v>4.037622226766324</v>
      </c>
      <c r="H10" s="58">
        <f t="shared" si="4"/>
        <v>3.99724600449866</v>
      </c>
      <c r="I10" s="58">
        <f t="shared" si="4"/>
        <v>3.957273544453674</v>
      </c>
      <c r="J10" s="58">
        <f t="shared" si="4"/>
        <v>3.917700809009137</v>
      </c>
      <c r="K10" s="58">
        <f t="shared" si="4"/>
        <v>3.8785238009190457</v>
      </c>
      <c r="L10" s="58">
        <f t="shared" si="4"/>
        <v>3.8397385629098553</v>
      </c>
      <c r="M10" s="58">
        <f t="shared" si="4"/>
        <v>3.801341177280756</v>
      </c>
      <c r="N10" s="58">
        <f t="shared" si="4"/>
        <v>3.7633277655079485</v>
      </c>
      <c r="O10" s="58">
        <f t="shared" si="4"/>
        <v>3.725694487852869</v>
      </c>
      <c r="P10" s="58">
        <f t="shared" si="4"/>
        <v>3.6884375429743406</v>
      </c>
      <c r="Q10" s="58">
        <f t="shared" si="4"/>
        <v>3.651553167544597</v>
      </c>
      <c r="R10" s="58">
        <f t="shared" si="4"/>
        <v>3.615037635869151</v>
      </c>
      <c r="S10" s="58">
        <f t="shared" si="4"/>
        <v>3.5788872595104593</v>
      </c>
      <c r="T10" s="58">
        <f t="shared" si="4"/>
        <v>3.543098386915355</v>
      </c>
      <c r="U10" s="58">
        <f t="shared" si="4"/>
        <v>3.5076674030462014</v>
      </c>
      <c r="V10" s="58">
        <f t="shared" si="4"/>
        <v>3.472590729015739</v>
      </c>
      <c r="W10" s="58">
        <f t="shared" si="4"/>
        <v>3.4378648217255816</v>
      </c>
      <c r="X10" s="58">
        <f t="shared" si="4"/>
        <v>3.403486173508326</v>
      </c>
      <c r="Y10" s="58">
        <f t="shared" si="4"/>
        <v>3.3694513117732425</v>
      </c>
      <c r="Z10" s="58">
        <f t="shared" si="4"/>
        <v>3.33575679865551</v>
      </c>
      <c r="AA10" s="58">
        <f t="shared" si="4"/>
        <v>3.3023992306689554</v>
      </c>
      <c r="AB10" s="58">
        <f t="shared" si="4"/>
        <v>3.2693752383622656</v>
      </c>
      <c r="AC10" s="58">
        <f t="shared" si="4"/>
        <v>3.236681485978643</v>
      </c>
      <c r="AD10" s="58">
        <f t="shared" si="4"/>
        <v>3.2043146711188566</v>
      </c>
      <c r="AE10" s="58">
        <f t="shared" si="4"/>
        <v>3.172271524407668</v>
      </c>
      <c r="AF10" s="58">
        <f t="shared" si="4"/>
        <v>3.140548809163591</v>
      </c>
      <c r="AG10" s="58">
        <f t="shared" si="4"/>
        <v>3.1091433210719552</v>
      </c>
      <c r="AH10" s="58">
        <f t="shared" si="4"/>
        <v>3.0780518878612355</v>
      </c>
      <c r="AI10" s="58">
        <f t="shared" si="4"/>
        <v>3.0472713689826234</v>
      </c>
      <c r="AJ10" s="108"/>
      <c r="AK10" s="72">
        <v>8</v>
      </c>
    </row>
    <row r="11" spans="1:37" ht="9.75" thickBot="1">
      <c r="A11" s="77">
        <v>33</v>
      </c>
      <c r="B11" s="62">
        <v>987</v>
      </c>
      <c r="C11" s="67">
        <v>22</v>
      </c>
      <c r="D11" s="94">
        <v>4</v>
      </c>
      <c r="E11" s="58">
        <f>(P_labo/P0)*((273+T0)/(temp_fct_altitude+T_aspiration_FF_1_m___..._C+273))*O2__labo</f>
        <v>3.7937510043848572</v>
      </c>
      <c r="F11" s="58">
        <f t="shared" si="3"/>
        <v>3.7558134943410084</v>
      </c>
      <c r="G11" s="58">
        <f t="shared" si="4"/>
        <v>3.7182553593975984</v>
      </c>
      <c r="H11" s="58">
        <f t="shared" si="4"/>
        <v>3.6810728058036224</v>
      </c>
      <c r="I11" s="58">
        <f t="shared" si="4"/>
        <v>3.6442620777455863</v>
      </c>
      <c r="J11" s="58">
        <f t="shared" si="4"/>
        <v>3.60781945696813</v>
      </c>
      <c r="K11" s="58">
        <f t="shared" si="4"/>
        <v>3.5717412623984486</v>
      </c>
      <c r="L11" s="58">
        <f t="shared" si="4"/>
        <v>3.5360238497744643</v>
      </c>
      <c r="M11" s="58">
        <f t="shared" si="4"/>
        <v>3.5006636112767193</v>
      </c>
      <c r="N11" s="58">
        <f t="shared" si="4"/>
        <v>3.4656569751639523</v>
      </c>
      <c r="O11" s="58">
        <f t="shared" si="4"/>
        <v>3.4310004054123127</v>
      </c>
      <c r="P11" s="58">
        <f t="shared" si="4"/>
        <v>3.3966904013581893</v>
      </c>
      <c r="Q11" s="58">
        <f t="shared" si="4"/>
        <v>3.3627234973446076</v>
      </c>
      <c r="R11" s="58">
        <f t="shared" si="4"/>
        <v>3.3290962623711615</v>
      </c>
      <c r="S11" s="58">
        <f t="shared" si="4"/>
        <v>3.2958052997474496</v>
      </c>
      <c r="T11" s="58">
        <f t="shared" si="4"/>
        <v>3.2628472467499754</v>
      </c>
      <c r="U11" s="58">
        <f t="shared" si="4"/>
        <v>3.2302187742824753</v>
      </c>
      <c r="V11" s="58">
        <f t="shared" si="4"/>
        <v>3.197916586539651</v>
      </c>
      <c r="W11" s="58">
        <f t="shared" si="4"/>
        <v>3.165937420674254</v>
      </c>
      <c r="X11" s="58">
        <f t="shared" si="4"/>
        <v>3.1342780464675117</v>
      </c>
      <c r="Y11" s="58">
        <f t="shared" si="4"/>
        <v>3.1029352660028366</v>
      </c>
      <c r="Z11" s="58">
        <f t="shared" si="4"/>
        <v>3.071905913342808</v>
      </c>
      <c r="AA11" s="58">
        <f t="shared" si="4"/>
        <v>3.0411868542093803</v>
      </c>
      <c r="AB11" s="58">
        <f t="shared" si="4"/>
        <v>3.010774985667286</v>
      </c>
      <c r="AC11" s="58">
        <f t="shared" si="4"/>
        <v>2.9806672358106137</v>
      </c>
      <c r="AD11" s="58">
        <f t="shared" si="4"/>
        <v>2.9508605634525074</v>
      </c>
      <c r="AE11" s="58">
        <f t="shared" si="4"/>
        <v>2.9213519578179823</v>
      </c>
      <c r="AF11" s="58">
        <f t="shared" si="4"/>
        <v>2.8921384382398023</v>
      </c>
      <c r="AG11" s="58">
        <f t="shared" si="4"/>
        <v>2.863217053857404</v>
      </c>
      <c r="AH11" s="58">
        <f t="shared" si="4"/>
        <v>2.83458488331883</v>
      </c>
      <c r="AI11" s="58">
        <f t="shared" si="4"/>
        <v>2.806239034485642</v>
      </c>
      <c r="AJ11" s="109"/>
      <c r="AK11" s="73"/>
    </row>
    <row r="12" spans="1:37" ht="9.75" thickBot="1">
      <c r="A12" s="75">
        <v>21</v>
      </c>
      <c r="B12" s="64">
        <v>974</v>
      </c>
      <c r="C12" s="68">
        <v>25</v>
      </c>
      <c r="D12" s="92">
        <v>6.7</v>
      </c>
      <c r="E12" s="58">
        <f>(P_labo/P0)*((273+T0)/(temp_fct_altitude+T_aspiration_FF_4_m___..._C+273))*O2__labo</f>
        <v>6.148278889099684</v>
      </c>
      <c r="F12" s="58">
        <f t="shared" si="3"/>
        <v>6.086796100208687</v>
      </c>
      <c r="G12" s="58">
        <f t="shared" si="4"/>
        <v>6.0259281392066</v>
      </c>
      <c r="H12" s="58">
        <f t="shared" si="4"/>
        <v>5.965668857814534</v>
      </c>
      <c r="I12" s="58">
        <f t="shared" si="4"/>
        <v>5.906012169236389</v>
      </c>
      <c r="J12" s="58">
        <f t="shared" si="4"/>
        <v>5.846952047544025</v>
      </c>
      <c r="K12" s="58">
        <f t="shared" si="4"/>
        <v>5.7884825270685845</v>
      </c>
      <c r="L12" s="58">
        <f t="shared" si="4"/>
        <v>5.730597701797898</v>
      </c>
      <c r="M12" s="58">
        <f t="shared" si="4"/>
        <v>5.6732917247799195</v>
      </c>
      <c r="N12" s="58">
        <f t="shared" si="4"/>
        <v>5.61655880753212</v>
      </c>
      <c r="O12" s="58">
        <f t="shared" si="4"/>
        <v>5.560393219456798</v>
      </c>
      <c r="P12" s="58">
        <f t="shared" si="4"/>
        <v>5.504789287262231</v>
      </c>
      <c r="Q12" s="58">
        <f t="shared" si="4"/>
        <v>5.4497413943896085</v>
      </c>
      <c r="R12" s="58">
        <f t="shared" si="4"/>
        <v>5.395243980445712</v>
      </c>
      <c r="S12" s="58">
        <f t="shared" si="4"/>
        <v>5.341291540641254</v>
      </c>
      <c r="T12" s="58">
        <f t="shared" si="4"/>
        <v>5.287878625234843</v>
      </c>
      <c r="U12" s="58">
        <f t="shared" si="4"/>
        <v>5.234999838982493</v>
      </c>
      <c r="V12" s="58">
        <f t="shared" si="4"/>
        <v>5.182649840592669</v>
      </c>
      <c r="W12" s="58">
        <f t="shared" si="4"/>
        <v>5.1308233421867415</v>
      </c>
      <c r="X12" s="58">
        <f t="shared" si="4"/>
        <v>5.079515108764875</v>
      </c>
      <c r="Y12" s="58">
        <f t="shared" si="4"/>
        <v>5.028719957677226</v>
      </c>
      <c r="Z12" s="58">
        <f t="shared" si="4"/>
        <v>4.978432758100453</v>
      </c>
      <c r="AA12" s="58">
        <f t="shared" si="4"/>
        <v>4.928648430519449</v>
      </c>
      <c r="AB12" s="58">
        <f t="shared" si="4"/>
        <v>4.879361946214255</v>
      </c>
      <c r="AC12" s="58">
        <f t="shared" si="4"/>
        <v>4.830568326752112</v>
      </c>
      <c r="AD12" s="58">
        <f t="shared" si="4"/>
        <v>4.782262643484591</v>
      </c>
      <c r="AE12" s="58">
        <f t="shared" si="4"/>
        <v>4.734440017049745</v>
      </c>
      <c r="AF12" s="58">
        <f t="shared" si="4"/>
        <v>4.6870956168792475</v>
      </c>
      <c r="AG12" s="58">
        <f t="shared" si="4"/>
        <v>4.640224660710455</v>
      </c>
      <c r="AH12" s="58">
        <f t="shared" si="4"/>
        <v>4.59382241410335</v>
      </c>
      <c r="AI12" s="58">
        <f t="shared" si="4"/>
        <v>4.547884189962317</v>
      </c>
      <c r="AJ12" s="110" t="s">
        <v>126</v>
      </c>
      <c r="AK12" s="71" t="s">
        <v>130</v>
      </c>
    </row>
    <row r="13" spans="1:37" ht="9.75" thickBot="1">
      <c r="A13" s="76">
        <v>27</v>
      </c>
      <c r="B13" s="59">
        <v>997</v>
      </c>
      <c r="C13" s="66">
        <v>23</v>
      </c>
      <c r="D13" s="93">
        <v>4.3</v>
      </c>
      <c r="E13" s="61">
        <f>(P_labo/P0)*((273+T0)/(temp_fct_altitude+T_aspiration_FF_4_m___..._C+273))*O2__labo</f>
        <v>4.039088912540877</v>
      </c>
      <c r="F13" s="58">
        <f t="shared" si="3"/>
        <v>3.9986980234154683</v>
      </c>
      <c r="G13" s="58">
        <f t="shared" si="4"/>
        <v>3.9587110431813137</v>
      </c>
      <c r="H13" s="58">
        <f t="shared" si="4"/>
        <v>3.9191239327495</v>
      </c>
      <c r="I13" s="58">
        <f t="shared" si="4"/>
        <v>3.8799326934220053</v>
      </c>
      <c r="J13" s="58">
        <f t="shared" si="4"/>
        <v>3.841133366487785</v>
      </c>
      <c r="K13" s="58">
        <f t="shared" si="4"/>
        <v>3.802722032822907</v>
      </c>
      <c r="L13" s="58">
        <f t="shared" si="4"/>
        <v>3.764694812494678</v>
      </c>
      <c r="M13" s="58">
        <f t="shared" si="4"/>
        <v>3.727047864369731</v>
      </c>
      <c r="N13" s="58">
        <f t="shared" si="4"/>
        <v>3.6897773857260336</v>
      </c>
      <c r="O13" s="58">
        <f t="shared" si="4"/>
        <v>3.6528796118687734</v>
      </c>
      <c r="P13" s="58">
        <f t="shared" si="4"/>
        <v>3.6163508157500854</v>
      </c>
      <c r="Q13" s="58">
        <f t="shared" si="4"/>
        <v>3.5801873075925847</v>
      </c>
      <c r="R13" s="58">
        <f t="shared" si="4"/>
        <v>3.544385434516659</v>
      </c>
      <c r="S13" s="58">
        <f t="shared" si="4"/>
        <v>3.5089415801714923</v>
      </c>
      <c r="T13" s="58">
        <f t="shared" si="4"/>
        <v>3.4738521643697773</v>
      </c>
      <c r="U13" s="58">
        <f t="shared" si="4"/>
        <v>3.4391136427260793</v>
      </c>
      <c r="V13" s="58">
        <f t="shared" si="4"/>
        <v>3.4047225062988185</v>
      </c>
      <c r="W13" s="58">
        <f t="shared" si="4"/>
        <v>3.3706752812358305</v>
      </c>
      <c r="X13" s="58">
        <f t="shared" si="4"/>
        <v>3.3369685284234722</v>
      </c>
      <c r="Y13" s="58">
        <f t="shared" si="4"/>
        <v>3.3035988431392376</v>
      </c>
      <c r="Z13" s="58">
        <f t="shared" si="4"/>
        <v>3.270562854707845</v>
      </c>
      <c r="AA13" s="58">
        <f t="shared" si="4"/>
        <v>3.2378572261607665</v>
      </c>
      <c r="AB13" s="58">
        <f t="shared" si="4"/>
        <v>3.2054786538991586</v>
      </c>
      <c r="AC13" s="58">
        <f t="shared" si="4"/>
        <v>3.1734238673601673</v>
      </c>
      <c r="AD13" s="58">
        <f t="shared" si="4"/>
        <v>3.1416896286865654</v>
      </c>
      <c r="AE13" s="58">
        <f t="shared" si="4"/>
        <v>3.1102727323997</v>
      </c>
      <c r="AF13" s="58">
        <f t="shared" si="4"/>
        <v>3.079170005075703</v>
      </c>
      <c r="AG13" s="58">
        <f t="shared" si="4"/>
        <v>3.048378305024946</v>
      </c>
      <c r="AH13" s="58">
        <f t="shared" si="4"/>
        <v>3.0178945219746964</v>
      </c>
      <c r="AI13" s="58">
        <f t="shared" si="4"/>
        <v>2.9877155767549493</v>
      </c>
      <c r="AJ13" s="108"/>
      <c r="AK13" s="72">
        <v>14</v>
      </c>
    </row>
    <row r="14" spans="1:36" ht="9.75" thickBot="1">
      <c r="A14" s="77">
        <v>33</v>
      </c>
      <c r="B14" s="62">
        <v>987</v>
      </c>
      <c r="C14" s="67">
        <v>22</v>
      </c>
      <c r="D14" s="94">
        <v>4</v>
      </c>
      <c r="E14" s="63">
        <f>(P_labo/P0)*((273+T0)/(temp_fct_altitude+T_aspiration_FF_4_m___..._C+273))*O2__labo</f>
        <v>3.7196060336151207</v>
      </c>
      <c r="F14" s="58">
        <f t="shared" si="3"/>
        <v>3.6824099732789692</v>
      </c>
      <c r="G14" s="58">
        <f t="shared" si="4"/>
        <v>3.6455858735461795</v>
      </c>
      <c r="H14" s="58">
        <f t="shared" si="4"/>
        <v>3.6091300148107175</v>
      </c>
      <c r="I14" s="58">
        <f t="shared" si="4"/>
        <v>3.5730387146626104</v>
      </c>
      <c r="J14" s="58">
        <f t="shared" si="4"/>
        <v>3.5373083275159845</v>
      </c>
      <c r="K14" s="58">
        <f t="shared" si="4"/>
        <v>3.5019352442408245</v>
      </c>
      <c r="L14" s="58">
        <f t="shared" si="4"/>
        <v>3.466915891798416</v>
      </c>
      <c r="M14" s="58">
        <f t="shared" si="4"/>
        <v>3.432246732880432</v>
      </c>
      <c r="N14" s="58">
        <f t="shared" si="4"/>
        <v>3.3979242655516275</v>
      </c>
      <c r="O14" s="58">
        <f t="shared" si="4"/>
        <v>3.363945022896111</v>
      </c>
      <c r="P14" s="58">
        <f t="shared" si="4"/>
        <v>3.33030557266715</v>
      </c>
      <c r="Q14" s="58">
        <f t="shared" si="4"/>
        <v>3.2970025169404784</v>
      </c>
      <c r="R14" s="58">
        <f t="shared" si="4"/>
        <v>3.264032491771074</v>
      </c>
      <c r="S14" s="58">
        <f t="shared" si="4"/>
        <v>3.2313921668533627</v>
      </c>
      <c r="T14" s="58">
        <f t="shared" si="4"/>
        <v>3.1990782451848294</v>
      </c>
      <c r="U14" s="58">
        <f t="shared" si="4"/>
        <v>3.167087462732981</v>
      </c>
      <c r="V14" s="58">
        <f t="shared" si="4"/>
        <v>3.135416588105651</v>
      </c>
      <c r="W14" s="58">
        <f t="shared" si="4"/>
        <v>3.1040624222245943</v>
      </c>
      <c r="X14" s="58">
        <f t="shared" si="4"/>
        <v>3.073021798002349</v>
      </c>
      <c r="Y14" s="58">
        <f t="shared" si="4"/>
        <v>3.042291580022325</v>
      </c>
      <c r="Z14" s="58">
        <f t="shared" si="4"/>
        <v>3.0118686642221015</v>
      </c>
      <c r="AA14" s="58">
        <f t="shared" si="4"/>
        <v>2.981749977579881</v>
      </c>
      <c r="AB14" s="58">
        <f t="shared" si="4"/>
        <v>2.951932477804082</v>
      </c>
      <c r="AC14" s="58">
        <f t="shared" si="4"/>
        <v>2.9224131530260413</v>
      </c>
      <c r="AD14" s="58">
        <f t="shared" si="4"/>
        <v>2.8931890214957807</v>
      </c>
      <c r="AE14" s="58">
        <f aca="true" t="shared" si="6" ref="G14:AI17">oxygene*AE$1</f>
        <v>2.864257131280823</v>
      </c>
      <c r="AF14" s="58">
        <f t="shared" si="6"/>
        <v>2.8356145599680147</v>
      </c>
      <c r="AG14" s="58">
        <f t="shared" si="6"/>
        <v>2.8072584143683343</v>
      </c>
      <c r="AH14" s="58">
        <f t="shared" si="6"/>
        <v>2.7791858302246513</v>
      </c>
      <c r="AI14" s="58">
        <f t="shared" si="6"/>
        <v>2.7513939719224045</v>
      </c>
      <c r="AJ14" s="109"/>
    </row>
    <row r="15" spans="1:37" ht="9.75" thickBot="1">
      <c r="A15" s="75">
        <v>21</v>
      </c>
      <c r="B15" s="64">
        <v>974</v>
      </c>
      <c r="C15" s="68">
        <v>25</v>
      </c>
      <c r="D15" s="92">
        <v>6.7</v>
      </c>
      <c r="E15" s="58">
        <f>(P_labo/P0)*((273+T0)/(temp_fct_altitude+T_aspiration_FF_7_m___..._C+273))*O2__labo</f>
        <v>6.069201347117695</v>
      </c>
      <c r="F15" s="58">
        <f t="shared" si="3"/>
        <v>6.0085093336465185</v>
      </c>
      <c r="G15" s="58">
        <f t="shared" si="6"/>
        <v>5.948424240310053</v>
      </c>
      <c r="H15" s="58">
        <f t="shared" si="6"/>
        <v>5.888939997906952</v>
      </c>
      <c r="I15" s="58">
        <f t="shared" si="6"/>
        <v>5.830050597927882</v>
      </c>
      <c r="J15" s="58">
        <f t="shared" si="6"/>
        <v>5.771750091948603</v>
      </c>
      <c r="K15" s="58">
        <f t="shared" si="6"/>
        <v>5.714032591029118</v>
      </c>
      <c r="L15" s="58">
        <f t="shared" si="6"/>
        <v>5.6568922651188265</v>
      </c>
      <c r="M15" s="58">
        <f t="shared" si="6"/>
        <v>5.600323342467638</v>
      </c>
      <c r="N15" s="58">
        <f t="shared" si="6"/>
        <v>5.544320109042961</v>
      </c>
      <c r="O15" s="58">
        <f t="shared" si="6"/>
        <v>5.488876907952531</v>
      </c>
      <c r="P15" s="58">
        <f t="shared" si="6"/>
        <v>5.433988138873006</v>
      </c>
      <c r="Q15" s="58">
        <f t="shared" si="6"/>
        <v>5.379648257484276</v>
      </c>
      <c r="R15" s="58">
        <f t="shared" si="6"/>
        <v>5.325851774909434</v>
      </c>
      <c r="S15" s="58">
        <f t="shared" si="6"/>
        <v>5.272593257160339</v>
      </c>
      <c r="T15" s="58">
        <f t="shared" si="6"/>
        <v>5.219867324588735</v>
      </c>
      <c r="U15" s="58">
        <f t="shared" si="6"/>
        <v>5.167668651342848</v>
      </c>
      <c r="V15" s="58">
        <f t="shared" si="6"/>
        <v>5.115991964829419</v>
      </c>
      <c r="W15" s="58">
        <f t="shared" si="6"/>
        <v>5.0648320451811255</v>
      </c>
      <c r="X15" s="58">
        <f t="shared" si="6"/>
        <v>5.014183724729314</v>
      </c>
      <c r="Y15" s="58">
        <f t="shared" si="6"/>
        <v>4.964041887482021</v>
      </c>
      <c r="Z15" s="58">
        <f t="shared" si="6"/>
        <v>4.914401468607201</v>
      </c>
      <c r="AA15" s="58">
        <f t="shared" si="6"/>
        <v>4.865257453921129</v>
      </c>
      <c r="AB15" s="58">
        <f t="shared" si="6"/>
        <v>4.816604879381917</v>
      </c>
      <c r="AC15" s="58">
        <f t="shared" si="6"/>
        <v>4.7684388305880985</v>
      </c>
      <c r="AD15" s="58">
        <f t="shared" si="6"/>
        <v>4.720754442282217</v>
      </c>
      <c r="AE15" s="58">
        <f t="shared" si="6"/>
        <v>4.673546897859395</v>
      </c>
      <c r="AF15" s="58">
        <f t="shared" si="6"/>
        <v>4.626811428880801</v>
      </c>
      <c r="AG15" s="58">
        <f t="shared" si="6"/>
        <v>4.580543314591993</v>
      </c>
      <c r="AH15" s="58">
        <f t="shared" si="6"/>
        <v>4.534737881446073</v>
      </c>
      <c r="AI15" s="58">
        <f t="shared" si="6"/>
        <v>4.489390502631612</v>
      </c>
      <c r="AJ15" s="110" t="s">
        <v>128</v>
      </c>
      <c r="AK15" s="71" t="s">
        <v>131</v>
      </c>
    </row>
    <row r="16" spans="1:37" ht="9.75" thickBot="1">
      <c r="A16" s="76">
        <v>27</v>
      </c>
      <c r="B16" s="59">
        <v>997</v>
      </c>
      <c r="C16" s="66">
        <v>23</v>
      </c>
      <c r="D16" s="93">
        <v>4.3</v>
      </c>
      <c r="E16" s="61">
        <f>(P_labo/P0)*((273+T0)/(temp_fct_altitude+T_aspiration_FF_7_m___..._C+273))*O2__labo</f>
        <v>3.9871392159165575</v>
      </c>
      <c r="F16" s="58">
        <f t="shared" si="3"/>
        <v>3.9472678237573917</v>
      </c>
      <c r="G16" s="58">
        <f t="shared" si="6"/>
        <v>3.907795145519818</v>
      </c>
      <c r="H16" s="58">
        <f t="shared" si="6"/>
        <v>3.8687171940646197</v>
      </c>
      <c r="I16" s="58">
        <f t="shared" si="6"/>
        <v>3.8300300221239736</v>
      </c>
      <c r="J16" s="58">
        <f t="shared" si="6"/>
        <v>3.7917297219027337</v>
      </c>
      <c r="K16" s="58">
        <f t="shared" si="6"/>
        <v>3.753812424683706</v>
      </c>
      <c r="L16" s="58">
        <f t="shared" si="6"/>
        <v>3.716274300436869</v>
      </c>
      <c r="M16" s="58">
        <f t="shared" si="6"/>
        <v>3.6791115574325004</v>
      </c>
      <c r="N16" s="58">
        <f t="shared" si="6"/>
        <v>3.642320441858175</v>
      </c>
      <c r="O16" s="58">
        <f t="shared" si="6"/>
        <v>3.6058972374395935</v>
      </c>
      <c r="P16" s="58">
        <f t="shared" si="6"/>
        <v>3.569838265065197</v>
      </c>
      <c r="Q16" s="58">
        <f t="shared" si="6"/>
        <v>3.5341398824145456</v>
      </c>
      <c r="R16" s="58">
        <f t="shared" si="6"/>
        <v>3.4987984835904</v>
      </c>
      <c r="S16" s="58">
        <f t="shared" si="6"/>
        <v>3.463810498754496</v>
      </c>
      <c r="T16" s="58">
        <f t="shared" si="6"/>
        <v>3.429172393766951</v>
      </c>
      <c r="U16" s="58">
        <f t="shared" si="6"/>
        <v>3.394880669829281</v>
      </c>
      <c r="V16" s="58">
        <f t="shared" si="6"/>
        <v>3.3609318631309884</v>
      </c>
      <c r="W16" s="58">
        <f t="shared" si="6"/>
        <v>3.3273225444996783</v>
      </c>
      <c r="X16" s="58">
        <f t="shared" si="6"/>
        <v>3.294049319054682</v>
      </c>
      <c r="Y16" s="58">
        <f t="shared" si="6"/>
        <v>3.261108825864135</v>
      </c>
      <c r="Z16" s="58">
        <f t="shared" si="6"/>
        <v>3.2284977376054935</v>
      </c>
      <c r="AA16" s="58">
        <f t="shared" si="6"/>
        <v>3.1962127602294386</v>
      </c>
      <c r="AB16" s="58">
        <f t="shared" si="6"/>
        <v>3.164250632627144</v>
      </c>
      <c r="AC16" s="58">
        <f t="shared" si="6"/>
        <v>3.1326081263008727</v>
      </c>
      <c r="AD16" s="58">
        <f t="shared" si="6"/>
        <v>3.101282045037864</v>
      </c>
      <c r="AE16" s="58">
        <f t="shared" si="6"/>
        <v>3.0702692245874856</v>
      </c>
      <c r="AF16" s="58">
        <f t="shared" si="6"/>
        <v>3.0395665323416106</v>
      </c>
      <c r="AG16" s="58">
        <f t="shared" si="6"/>
        <v>3.0091708670181943</v>
      </c>
      <c r="AH16" s="58">
        <f t="shared" si="6"/>
        <v>2.9790791583480125</v>
      </c>
      <c r="AI16" s="58">
        <f t="shared" si="6"/>
        <v>2.949288366764532</v>
      </c>
      <c r="AJ16" s="108"/>
      <c r="AK16" s="72">
        <v>18</v>
      </c>
    </row>
    <row r="17" spans="1:36" ht="9.75" thickBot="1">
      <c r="A17" s="77">
        <v>33</v>
      </c>
      <c r="B17" s="62">
        <v>987</v>
      </c>
      <c r="C17" s="67">
        <v>22</v>
      </c>
      <c r="D17" s="94">
        <v>4</v>
      </c>
      <c r="E17" s="63">
        <f>(P_labo/P0)*((273+T0)/(temp_fct_altitude+T_aspiration_FF_7_m___..._C+273))*O2__labo</f>
        <v>3.6717654415429006</v>
      </c>
      <c r="F17" s="58">
        <f t="shared" si="3"/>
        <v>3.635047787127472</v>
      </c>
      <c r="G17" s="58">
        <f t="shared" si="6"/>
        <v>3.5986973092561967</v>
      </c>
      <c r="H17" s="58">
        <f t="shared" si="6"/>
        <v>3.5627103361636348</v>
      </c>
      <c r="I17" s="58">
        <f t="shared" si="6"/>
        <v>3.5270832328019983</v>
      </c>
      <c r="J17" s="58">
        <f t="shared" si="6"/>
        <v>3.4918124004739783</v>
      </c>
      <c r="K17" s="58">
        <f t="shared" si="6"/>
        <v>3.4568942764692383</v>
      </c>
      <c r="L17" s="58">
        <f t="shared" si="6"/>
        <v>3.422325333704546</v>
      </c>
      <c r="M17" s="58">
        <f t="shared" si="6"/>
        <v>3.3881020803675006</v>
      </c>
      <c r="N17" s="58">
        <f t="shared" si="6"/>
        <v>3.3542210595638253</v>
      </c>
      <c r="O17" s="58">
        <f t="shared" si="6"/>
        <v>3.320678848968187</v>
      </c>
      <c r="P17" s="58">
        <f t="shared" si="6"/>
        <v>3.287472060478505</v>
      </c>
      <c r="Q17" s="58">
        <f t="shared" si="6"/>
        <v>3.2545973398737202</v>
      </c>
      <c r="R17" s="58">
        <f t="shared" si="6"/>
        <v>3.222051366474983</v>
      </c>
      <c r="S17" s="58">
        <f t="shared" si="6"/>
        <v>3.189830852810233</v>
      </c>
      <c r="T17" s="58">
        <f t="shared" si="6"/>
        <v>3.1579325442821307</v>
      </c>
      <c r="U17" s="58">
        <f t="shared" si="6"/>
        <v>3.1263532188393093</v>
      </c>
      <c r="V17" s="58">
        <f t="shared" si="6"/>
        <v>3.095089686650916</v>
      </c>
      <c r="W17" s="58">
        <f t="shared" si="6"/>
        <v>3.064138789784407</v>
      </c>
      <c r="X17" s="58">
        <f t="shared" si="6"/>
        <v>3.033497401886563</v>
      </c>
      <c r="Y17" s="58">
        <f t="shared" si="6"/>
        <v>3.0031624278676974</v>
      </c>
      <c r="Z17" s="58">
        <f t="shared" si="6"/>
        <v>2.97313080358902</v>
      </c>
      <c r="AA17" s="58">
        <f t="shared" si="6"/>
        <v>2.94339949555313</v>
      </c>
      <c r="AB17" s="58">
        <f t="shared" si="6"/>
        <v>2.9139655005975986</v>
      </c>
      <c r="AC17" s="58">
        <f t="shared" si="6"/>
        <v>2.8848258455916227</v>
      </c>
      <c r="AD17" s="58">
        <f t="shared" si="6"/>
        <v>2.8559775871357065</v>
      </c>
      <c r="AE17" s="58">
        <f t="shared" si="6"/>
        <v>2.8274178112643495</v>
      </c>
      <c r="AF17" s="58">
        <f t="shared" si="6"/>
        <v>2.799143633151706</v>
      </c>
      <c r="AG17" s="58">
        <f t="shared" si="6"/>
        <v>2.771152196820189</v>
      </c>
      <c r="AH17" s="58">
        <f t="shared" si="6"/>
        <v>2.743440674851987</v>
      </c>
      <c r="AI17" s="58">
        <f t="shared" si="6"/>
        <v>2.716006268103467</v>
      </c>
      <c r="AJ17" s="109"/>
    </row>
    <row r="18" ht="9.75" thickBot="1">
      <c r="U18" s="78"/>
    </row>
    <row r="19" spans="4:36" ht="9">
      <c r="D19" s="111" t="s">
        <v>135</v>
      </c>
      <c r="E19" s="80">
        <f>IF(E6&gt;4,$A$6,$A$6*(E6/$A$2))</f>
        <v>21</v>
      </c>
      <c r="F19" s="81">
        <f>IF(F6&gt;4,$A$6,$A$6*(F6/$A$2))</f>
        <v>21</v>
      </c>
      <c r="G19" s="81">
        <f aca="true" t="shared" si="7" ref="G19:AI19">IF(G6&gt;4,$A$6,$A$6*(G6/$A$2))</f>
        <v>21</v>
      </c>
      <c r="H19" s="81">
        <f t="shared" si="7"/>
        <v>21</v>
      </c>
      <c r="I19" s="81">
        <f t="shared" si="7"/>
        <v>21</v>
      </c>
      <c r="J19" s="81">
        <f t="shared" si="7"/>
        <v>21</v>
      </c>
      <c r="K19" s="81">
        <f t="shared" si="7"/>
        <v>21</v>
      </c>
      <c r="L19" s="81">
        <f t="shared" si="7"/>
        <v>21</v>
      </c>
      <c r="M19" s="81">
        <f t="shared" si="7"/>
        <v>21</v>
      </c>
      <c r="N19" s="81">
        <f t="shared" si="7"/>
        <v>21</v>
      </c>
      <c r="O19" s="81">
        <f t="shared" si="7"/>
        <v>21</v>
      </c>
      <c r="P19" s="81">
        <f t="shared" si="7"/>
        <v>21</v>
      </c>
      <c r="Q19" s="81">
        <f t="shared" si="7"/>
        <v>21</v>
      </c>
      <c r="R19" s="81">
        <f t="shared" si="7"/>
        <v>21</v>
      </c>
      <c r="S19" s="81">
        <f t="shared" si="7"/>
        <v>21</v>
      </c>
      <c r="T19" s="81">
        <f t="shared" si="7"/>
        <v>21</v>
      </c>
      <c r="U19" s="81">
        <f t="shared" si="7"/>
        <v>21</v>
      </c>
      <c r="V19" s="81">
        <f t="shared" si="7"/>
        <v>21</v>
      </c>
      <c r="W19" s="81">
        <f t="shared" si="7"/>
        <v>21</v>
      </c>
      <c r="X19" s="81">
        <f t="shared" si="7"/>
        <v>21</v>
      </c>
      <c r="Y19" s="81">
        <f t="shared" si="7"/>
        <v>21</v>
      </c>
      <c r="Z19" s="81">
        <f t="shared" si="7"/>
        <v>21</v>
      </c>
      <c r="AA19" s="81">
        <f t="shared" si="7"/>
        <v>21</v>
      </c>
      <c r="AB19" s="81">
        <f t="shared" si="7"/>
        <v>21</v>
      </c>
      <c r="AC19" s="81">
        <f t="shared" si="7"/>
        <v>21</v>
      </c>
      <c r="AD19" s="81">
        <f t="shared" si="7"/>
        <v>21</v>
      </c>
      <c r="AE19" s="81">
        <f t="shared" si="7"/>
        <v>21</v>
      </c>
      <c r="AF19" s="81">
        <f t="shared" si="7"/>
        <v>21</v>
      </c>
      <c r="AG19" s="81">
        <f t="shared" si="7"/>
        <v>21</v>
      </c>
      <c r="AH19" s="81">
        <f t="shared" si="7"/>
        <v>21</v>
      </c>
      <c r="AI19" s="82">
        <f t="shared" si="7"/>
        <v>21</v>
      </c>
      <c r="AJ19" s="104" t="s">
        <v>125</v>
      </c>
    </row>
    <row r="20" spans="4:36" ht="9">
      <c r="D20" s="112"/>
      <c r="E20" s="89">
        <f>IF(E7&gt;4,$A$7,$A$7*(E7/$A$2))</f>
        <v>27</v>
      </c>
      <c r="F20" s="90">
        <f aca="true" t="shared" si="8" ref="F20:AI20">IF(F7&gt;4,$A$7,$A$7*(F7/$A$2))</f>
        <v>27</v>
      </c>
      <c r="G20" s="90">
        <f t="shared" si="8"/>
        <v>27</v>
      </c>
      <c r="H20" s="90">
        <f t="shared" si="8"/>
        <v>27</v>
      </c>
      <c r="I20" s="90">
        <f t="shared" si="8"/>
        <v>27</v>
      </c>
      <c r="J20" s="90">
        <f t="shared" si="8"/>
        <v>26.891177765892945</v>
      </c>
      <c r="K20" s="90">
        <f t="shared" si="8"/>
        <v>26.622265988234016</v>
      </c>
      <c r="L20" s="90">
        <f t="shared" si="8"/>
        <v>26.356043328351678</v>
      </c>
      <c r="M20" s="90">
        <f t="shared" si="8"/>
        <v>26.09248289506816</v>
      </c>
      <c r="N20" s="90">
        <f t="shared" si="8"/>
        <v>25.831558066117477</v>
      </c>
      <c r="O20" s="90">
        <f t="shared" si="8"/>
        <v>25.573242485456298</v>
      </c>
      <c r="P20" s="90">
        <f t="shared" si="8"/>
        <v>25.317510060601737</v>
      </c>
      <c r="Q20" s="90">
        <f t="shared" si="8"/>
        <v>25.064334959995723</v>
      </c>
      <c r="R20" s="90">
        <f t="shared" si="8"/>
        <v>24.813691610395765</v>
      </c>
      <c r="S20" s="90">
        <f t="shared" si="8"/>
        <v>24.565554694291805</v>
      </c>
      <c r="T20" s="90">
        <f t="shared" si="8"/>
        <v>24.319899147348885</v>
      </c>
      <c r="U20" s="90">
        <f t="shared" si="8"/>
        <v>24.076700155875397</v>
      </c>
      <c r="V20" s="90">
        <f t="shared" si="8"/>
        <v>23.835933154316642</v>
      </c>
      <c r="W20" s="90">
        <f t="shared" si="8"/>
        <v>23.597573822773477</v>
      </c>
      <c r="X20" s="90">
        <f t="shared" si="8"/>
        <v>23.36159808454574</v>
      </c>
      <c r="Y20" s="90">
        <f t="shared" si="8"/>
        <v>23.127982103700283</v>
      </c>
      <c r="Z20" s="90">
        <f t="shared" si="8"/>
        <v>22.89670228266328</v>
      </c>
      <c r="AA20" s="90">
        <f t="shared" si="8"/>
        <v>22.66773525983665</v>
      </c>
      <c r="AB20" s="90">
        <f t="shared" si="8"/>
        <v>22.44105790723828</v>
      </c>
      <c r="AC20" s="90">
        <f t="shared" si="8"/>
        <v>22.2166473281659</v>
      </c>
      <c r="AD20" s="90">
        <f t="shared" si="8"/>
        <v>21.994480854884237</v>
      </c>
      <c r="AE20" s="90">
        <f t="shared" si="8"/>
        <v>21.7745360463354</v>
      </c>
      <c r="AF20" s="90">
        <f t="shared" si="8"/>
        <v>21.556790685872045</v>
      </c>
      <c r="AG20" s="90">
        <f t="shared" si="8"/>
        <v>21.34122277901332</v>
      </c>
      <c r="AH20" s="90">
        <f t="shared" si="8"/>
        <v>21.127810551223188</v>
      </c>
      <c r="AI20" s="91">
        <f t="shared" si="8"/>
        <v>20.916532445710956</v>
      </c>
      <c r="AJ20" s="105"/>
    </row>
    <row r="21" spans="4:36" ht="9.75" thickBot="1">
      <c r="D21" s="112"/>
      <c r="E21" s="86">
        <f>IF(E8&gt;4,$A$8,$A$8*(E8/$A$2))</f>
        <v>31.935024344537958</v>
      </c>
      <c r="F21" s="87">
        <f aca="true" t="shared" si="9" ref="F21:AI21">IF(F8&gt;4,$A$8,$A$8*(F8/$A$2))</f>
        <v>31.615674101092576</v>
      </c>
      <c r="G21" s="87">
        <f t="shared" si="9"/>
        <v>31.29951736008165</v>
      </c>
      <c r="H21" s="87">
        <f t="shared" si="9"/>
        <v>30.986522186480833</v>
      </c>
      <c r="I21" s="87">
        <f t="shared" si="9"/>
        <v>30.676656964616026</v>
      </c>
      <c r="J21" s="87">
        <f t="shared" si="9"/>
        <v>30.36989039496986</v>
      </c>
      <c r="K21" s="87">
        <f t="shared" si="9"/>
        <v>30.066191491020167</v>
      </c>
      <c r="L21" s="87">
        <f t="shared" si="9"/>
        <v>29.765529576109962</v>
      </c>
      <c r="M21" s="87">
        <f t="shared" si="9"/>
        <v>29.467874280348862</v>
      </c>
      <c r="N21" s="87">
        <f t="shared" si="9"/>
        <v>29.17319553754537</v>
      </c>
      <c r="O21" s="87">
        <f t="shared" si="9"/>
        <v>28.881463582169918</v>
      </c>
      <c r="P21" s="87">
        <f t="shared" si="9"/>
        <v>28.59264894634822</v>
      </c>
      <c r="Q21" s="87">
        <f t="shared" si="9"/>
        <v>28.30672245688474</v>
      </c>
      <c r="R21" s="87">
        <f t="shared" si="9"/>
        <v>28.02365523231589</v>
      </c>
      <c r="S21" s="87">
        <f t="shared" si="9"/>
        <v>27.74341867999273</v>
      </c>
      <c r="T21" s="87">
        <f t="shared" si="9"/>
        <v>27.465984493192803</v>
      </c>
      <c r="U21" s="87">
        <f t="shared" si="9"/>
        <v>27.19132464826087</v>
      </c>
      <c r="V21" s="87">
        <f t="shared" si="9"/>
        <v>26.919411401778262</v>
      </c>
      <c r="W21" s="87">
        <f t="shared" si="9"/>
        <v>26.65021728776048</v>
      </c>
      <c r="X21" s="87">
        <f t="shared" si="9"/>
        <v>26.383715114882875</v>
      </c>
      <c r="Y21" s="87">
        <f t="shared" si="9"/>
        <v>26.119877963734048</v>
      </c>
      <c r="Z21" s="87">
        <f t="shared" si="9"/>
        <v>25.858679184096708</v>
      </c>
      <c r="AA21" s="87">
        <f t="shared" si="9"/>
        <v>25.60009239225574</v>
      </c>
      <c r="AB21" s="87">
        <f t="shared" si="9"/>
        <v>25.344091468333183</v>
      </c>
      <c r="AC21" s="87">
        <f t="shared" si="9"/>
        <v>25.09065055364985</v>
      </c>
      <c r="AD21" s="87">
        <f t="shared" si="9"/>
        <v>24.839744048113353</v>
      </c>
      <c r="AE21" s="87">
        <f t="shared" si="9"/>
        <v>24.591346607632218</v>
      </c>
      <c r="AF21" s="87">
        <f t="shared" si="9"/>
        <v>24.345433141555894</v>
      </c>
      <c r="AG21" s="87">
        <f t="shared" si="9"/>
        <v>24.101978810140334</v>
      </c>
      <c r="AH21" s="87">
        <f t="shared" si="9"/>
        <v>23.860959022038934</v>
      </c>
      <c r="AI21" s="88">
        <f t="shared" si="9"/>
        <v>23.622349431818545</v>
      </c>
      <c r="AJ21" s="106"/>
    </row>
    <row r="22" spans="4:36" ht="9">
      <c r="D22" s="112"/>
      <c r="E22" s="83">
        <f>IF(E9&gt;4,$A$9,$A$9*(E9/$A$2))</f>
        <v>21</v>
      </c>
      <c r="F22" s="84">
        <f aca="true" t="shared" si="10" ref="F22:AI22">IF(F9&gt;4,$A$9,$A$9*(F9/$A$2))</f>
        <v>21</v>
      </c>
      <c r="G22" s="84">
        <f t="shared" si="10"/>
        <v>21</v>
      </c>
      <c r="H22" s="84">
        <f t="shared" si="10"/>
        <v>21</v>
      </c>
      <c r="I22" s="84">
        <f t="shared" si="10"/>
        <v>21</v>
      </c>
      <c r="J22" s="84">
        <f t="shared" si="10"/>
        <v>21</v>
      </c>
      <c r="K22" s="84">
        <f t="shared" si="10"/>
        <v>21</v>
      </c>
      <c r="L22" s="84">
        <f t="shared" si="10"/>
        <v>21</v>
      </c>
      <c r="M22" s="84">
        <f t="shared" si="10"/>
        <v>21</v>
      </c>
      <c r="N22" s="84">
        <f t="shared" si="10"/>
        <v>21</v>
      </c>
      <c r="O22" s="84">
        <f t="shared" si="10"/>
        <v>21</v>
      </c>
      <c r="P22" s="84">
        <f t="shared" si="10"/>
        <v>21</v>
      </c>
      <c r="Q22" s="84">
        <f t="shared" si="10"/>
        <v>21</v>
      </c>
      <c r="R22" s="84">
        <f t="shared" si="10"/>
        <v>21</v>
      </c>
      <c r="S22" s="84">
        <f t="shared" si="10"/>
        <v>21</v>
      </c>
      <c r="T22" s="84">
        <f t="shared" si="10"/>
        <v>21</v>
      </c>
      <c r="U22" s="84">
        <f t="shared" si="10"/>
        <v>21</v>
      </c>
      <c r="V22" s="84">
        <f t="shared" si="10"/>
        <v>21</v>
      </c>
      <c r="W22" s="84">
        <f t="shared" si="10"/>
        <v>21</v>
      </c>
      <c r="X22" s="84">
        <f t="shared" si="10"/>
        <v>21</v>
      </c>
      <c r="Y22" s="84">
        <f t="shared" si="10"/>
        <v>21</v>
      </c>
      <c r="Z22" s="84">
        <f t="shared" si="10"/>
        <v>21</v>
      </c>
      <c r="AA22" s="84">
        <f t="shared" si="10"/>
        <v>21</v>
      </c>
      <c r="AB22" s="84">
        <f t="shared" si="10"/>
        <v>21</v>
      </c>
      <c r="AC22" s="84">
        <f t="shared" si="10"/>
        <v>21</v>
      </c>
      <c r="AD22" s="84">
        <f t="shared" si="10"/>
        <v>21</v>
      </c>
      <c r="AE22" s="84">
        <f t="shared" si="10"/>
        <v>21</v>
      </c>
      <c r="AF22" s="84">
        <f t="shared" si="10"/>
        <v>21</v>
      </c>
      <c r="AG22" s="84">
        <f t="shared" si="10"/>
        <v>21</v>
      </c>
      <c r="AH22" s="84">
        <f t="shared" si="10"/>
        <v>21</v>
      </c>
      <c r="AI22" s="85">
        <f t="shared" si="10"/>
        <v>21</v>
      </c>
      <c r="AJ22" s="107" t="s">
        <v>127</v>
      </c>
    </row>
    <row r="23" spans="4:36" ht="9">
      <c r="D23" s="112"/>
      <c r="E23" s="89">
        <f>IF(E10&gt;4,$A$10,$A$10*(E10/$A$2))</f>
        <v>27</v>
      </c>
      <c r="F23" s="90">
        <f aca="true" t="shared" si="11" ref="F23:AI23">IF(F10&gt;4,$A$10,$A$10*(F10/$A$2))</f>
        <v>27</v>
      </c>
      <c r="G23" s="90">
        <f t="shared" si="11"/>
        <v>27</v>
      </c>
      <c r="H23" s="90">
        <f t="shared" si="11"/>
        <v>26.981410530365956</v>
      </c>
      <c r="I23" s="90">
        <f t="shared" si="11"/>
        <v>26.7115964250623</v>
      </c>
      <c r="J23" s="90">
        <f t="shared" si="11"/>
        <v>26.444480460811675</v>
      </c>
      <c r="K23" s="90">
        <f t="shared" si="11"/>
        <v>26.180035656203557</v>
      </c>
      <c r="L23" s="90">
        <f t="shared" si="11"/>
        <v>25.918235299641523</v>
      </c>
      <c r="M23" s="90">
        <f t="shared" si="11"/>
        <v>25.659052946645104</v>
      </c>
      <c r="N23" s="90">
        <f t="shared" si="11"/>
        <v>25.40246241717865</v>
      </c>
      <c r="O23" s="90">
        <f t="shared" si="11"/>
        <v>25.148437793006867</v>
      </c>
      <c r="P23" s="90">
        <f t="shared" si="11"/>
        <v>24.896953415076798</v>
      </c>
      <c r="Q23" s="90">
        <f t="shared" si="11"/>
        <v>24.64798388092603</v>
      </c>
      <c r="R23" s="90">
        <f t="shared" si="11"/>
        <v>24.40150404211677</v>
      </c>
      <c r="S23" s="90">
        <f t="shared" si="11"/>
        <v>24.157489001695602</v>
      </c>
      <c r="T23" s="90">
        <f t="shared" si="11"/>
        <v>23.915914111678646</v>
      </c>
      <c r="U23" s="90">
        <f t="shared" si="11"/>
        <v>23.67675497056186</v>
      </c>
      <c r="V23" s="90">
        <f t="shared" si="11"/>
        <v>23.43998742085624</v>
      </c>
      <c r="W23" s="90">
        <f t="shared" si="11"/>
        <v>23.205587546647674</v>
      </c>
      <c r="X23" s="90">
        <f t="shared" si="11"/>
        <v>22.9735316711812</v>
      </c>
      <c r="Y23" s="90">
        <f t="shared" si="11"/>
        <v>22.74379635446939</v>
      </c>
      <c r="Z23" s="90">
        <f t="shared" si="11"/>
        <v>22.516358390924694</v>
      </c>
      <c r="AA23" s="90">
        <f t="shared" si="11"/>
        <v>22.291194807015447</v>
      </c>
      <c r="AB23" s="90">
        <f t="shared" si="11"/>
        <v>22.06828285894529</v>
      </c>
      <c r="AC23" s="90">
        <f t="shared" si="11"/>
        <v>21.847600030355842</v>
      </c>
      <c r="AD23" s="90">
        <f t="shared" si="11"/>
        <v>21.62912403005228</v>
      </c>
      <c r="AE23" s="90">
        <f t="shared" si="11"/>
        <v>21.412832789751757</v>
      </c>
      <c r="AF23" s="90">
        <f t="shared" si="11"/>
        <v>21.19870446185424</v>
      </c>
      <c r="AG23" s="90">
        <f t="shared" si="11"/>
        <v>20.9867174172357</v>
      </c>
      <c r="AH23" s="90">
        <f t="shared" si="11"/>
        <v>20.77685024306334</v>
      </c>
      <c r="AI23" s="91">
        <f t="shared" si="11"/>
        <v>20.569081740632708</v>
      </c>
      <c r="AJ23" s="108"/>
    </row>
    <row r="24" spans="4:36" ht="9.75" thickBot="1">
      <c r="D24" s="112"/>
      <c r="E24" s="86">
        <f>IF(E11&gt;4,$A$11,$A$11*(E11/$A$2))</f>
        <v>31.298445786175073</v>
      </c>
      <c r="F24" s="87">
        <f>IF(F11&gt;4,$A$11,$A$11*(F11/$A$2))</f>
        <v>30.98546132831332</v>
      </c>
      <c r="G24" s="87">
        <f aca="true" t="shared" si="12" ref="G24:AI24">IF(G11&gt;4,$A$11,$A$11*(G11/$A$2))</f>
        <v>30.675606715030188</v>
      </c>
      <c r="H24" s="87">
        <f t="shared" si="12"/>
        <v>30.368850647879885</v>
      </c>
      <c r="I24" s="87">
        <f t="shared" si="12"/>
        <v>30.065162141401085</v>
      </c>
      <c r="J24" s="87">
        <f t="shared" si="12"/>
        <v>29.764510519987073</v>
      </c>
      <c r="K24" s="87">
        <f t="shared" si="12"/>
        <v>29.4668654147872</v>
      </c>
      <c r="L24" s="87">
        <f t="shared" si="12"/>
        <v>29.17219676063933</v>
      </c>
      <c r="M24" s="87">
        <f t="shared" si="12"/>
        <v>28.880474793032935</v>
      </c>
      <c r="N24" s="87">
        <f t="shared" si="12"/>
        <v>28.591670045102607</v>
      </c>
      <c r="O24" s="87">
        <f t="shared" si="12"/>
        <v>28.305753344651578</v>
      </c>
      <c r="P24" s="87">
        <f t="shared" si="12"/>
        <v>28.02269581120506</v>
      </c>
      <c r="Q24" s="87">
        <f t="shared" si="12"/>
        <v>27.742468853093012</v>
      </c>
      <c r="R24" s="87">
        <f t="shared" si="12"/>
        <v>27.465044164562084</v>
      </c>
      <c r="S24" s="87">
        <f t="shared" si="12"/>
        <v>27.19039372291646</v>
      </c>
      <c r="T24" s="87">
        <f t="shared" si="12"/>
        <v>26.918489785687296</v>
      </c>
      <c r="U24" s="87">
        <f t="shared" si="12"/>
        <v>26.64930488783042</v>
      </c>
      <c r="V24" s="87">
        <f t="shared" si="12"/>
        <v>26.38281183895212</v>
      </c>
      <c r="W24" s="87">
        <f t="shared" si="12"/>
        <v>26.118983720562596</v>
      </c>
      <c r="X24" s="87">
        <f t="shared" si="12"/>
        <v>25.857793883356972</v>
      </c>
      <c r="Y24" s="87">
        <f t="shared" si="12"/>
        <v>25.5992159445234</v>
      </c>
      <c r="Z24" s="87">
        <f t="shared" si="12"/>
        <v>25.343223785078166</v>
      </c>
      <c r="AA24" s="87">
        <f t="shared" si="12"/>
        <v>25.08979154722739</v>
      </c>
      <c r="AB24" s="87">
        <f t="shared" si="12"/>
        <v>24.83889363175511</v>
      </c>
      <c r="AC24" s="87">
        <f t="shared" si="12"/>
        <v>24.590504695437563</v>
      </c>
      <c r="AD24" s="87">
        <f t="shared" si="12"/>
        <v>24.344599648483186</v>
      </c>
      <c r="AE24" s="87">
        <f t="shared" si="12"/>
        <v>24.101153651998352</v>
      </c>
      <c r="AF24" s="87">
        <f t="shared" si="12"/>
        <v>23.860142115478368</v>
      </c>
      <c r="AG24" s="87">
        <f t="shared" si="12"/>
        <v>23.62154069432358</v>
      </c>
      <c r="AH24" s="87">
        <f t="shared" si="12"/>
        <v>23.385325287380347</v>
      </c>
      <c r="AI24" s="88">
        <f t="shared" si="12"/>
        <v>23.151472034506547</v>
      </c>
      <c r="AJ24" s="109"/>
    </row>
    <row r="25" spans="4:36" ht="9">
      <c r="D25" s="112"/>
      <c r="E25" s="83">
        <f>IF(E12&gt;4,$A$12,$A$12*(E12/$A$2))</f>
        <v>21</v>
      </c>
      <c r="F25" s="84">
        <f aca="true" t="shared" si="13" ref="F25:AI25">IF(F12&gt;4,$A$12,$A$12*(F12/$A$2))</f>
        <v>21</v>
      </c>
      <c r="G25" s="84">
        <f t="shared" si="13"/>
        <v>21</v>
      </c>
      <c r="H25" s="84">
        <f t="shared" si="13"/>
        <v>21</v>
      </c>
      <c r="I25" s="84">
        <f t="shared" si="13"/>
        <v>21</v>
      </c>
      <c r="J25" s="84">
        <f t="shared" si="13"/>
        <v>21</v>
      </c>
      <c r="K25" s="84">
        <f t="shared" si="13"/>
        <v>21</v>
      </c>
      <c r="L25" s="84">
        <f t="shared" si="13"/>
        <v>21</v>
      </c>
      <c r="M25" s="84">
        <f t="shared" si="13"/>
        <v>21</v>
      </c>
      <c r="N25" s="84">
        <f t="shared" si="13"/>
        <v>21</v>
      </c>
      <c r="O25" s="84">
        <f t="shared" si="13"/>
        <v>21</v>
      </c>
      <c r="P25" s="84">
        <f t="shared" si="13"/>
        <v>21</v>
      </c>
      <c r="Q25" s="84">
        <f t="shared" si="13"/>
        <v>21</v>
      </c>
      <c r="R25" s="84">
        <f t="shared" si="13"/>
        <v>21</v>
      </c>
      <c r="S25" s="84">
        <f t="shared" si="13"/>
        <v>21</v>
      </c>
      <c r="T25" s="84">
        <f t="shared" si="13"/>
        <v>21</v>
      </c>
      <c r="U25" s="84">
        <f t="shared" si="13"/>
        <v>21</v>
      </c>
      <c r="V25" s="84">
        <f t="shared" si="13"/>
        <v>21</v>
      </c>
      <c r="W25" s="84">
        <f t="shared" si="13"/>
        <v>21</v>
      </c>
      <c r="X25" s="84">
        <f t="shared" si="13"/>
        <v>21</v>
      </c>
      <c r="Y25" s="84">
        <f t="shared" si="13"/>
        <v>21</v>
      </c>
      <c r="Z25" s="84">
        <f t="shared" si="13"/>
        <v>21</v>
      </c>
      <c r="AA25" s="84">
        <f t="shared" si="13"/>
        <v>21</v>
      </c>
      <c r="AB25" s="84">
        <f t="shared" si="13"/>
        <v>21</v>
      </c>
      <c r="AC25" s="84">
        <f t="shared" si="13"/>
        <v>21</v>
      </c>
      <c r="AD25" s="84">
        <f t="shared" si="13"/>
        <v>21</v>
      </c>
      <c r="AE25" s="84">
        <f t="shared" si="13"/>
        <v>21</v>
      </c>
      <c r="AF25" s="84">
        <f t="shared" si="13"/>
        <v>21</v>
      </c>
      <c r="AG25" s="84">
        <f t="shared" si="13"/>
        <v>21</v>
      </c>
      <c r="AH25" s="84">
        <f t="shared" si="13"/>
        <v>21</v>
      </c>
      <c r="AI25" s="85">
        <f t="shared" si="13"/>
        <v>21</v>
      </c>
      <c r="AJ25" s="110" t="s">
        <v>126</v>
      </c>
    </row>
    <row r="26" spans="4:36" ht="9">
      <c r="D26" s="112"/>
      <c r="E26" s="89">
        <f>IF(E13&gt;4,$A$13,$A$13*(E13/$A$2))</f>
        <v>27</v>
      </c>
      <c r="F26" s="90">
        <f aca="true" t="shared" si="14" ref="F26:AI26">IF(F13&gt;4,$A$13,$A$13*(F13/$A$2))</f>
        <v>26.99121165805441</v>
      </c>
      <c r="G26" s="90">
        <f t="shared" si="14"/>
        <v>26.72129954147387</v>
      </c>
      <c r="H26" s="90">
        <f t="shared" si="14"/>
        <v>26.454086546059127</v>
      </c>
      <c r="I26" s="90">
        <f t="shared" si="14"/>
        <v>26.189545680598535</v>
      </c>
      <c r="J26" s="90">
        <f t="shared" si="14"/>
        <v>25.92765022379255</v>
      </c>
      <c r="K26" s="90">
        <f t="shared" si="14"/>
        <v>25.668373721554623</v>
      </c>
      <c r="L26" s="90">
        <f t="shared" si="14"/>
        <v>25.411689984339077</v>
      </c>
      <c r="M26" s="90">
        <f t="shared" si="14"/>
        <v>25.157573084495684</v>
      </c>
      <c r="N26" s="90">
        <f t="shared" si="14"/>
        <v>24.905997353650726</v>
      </c>
      <c r="O26" s="90">
        <f t="shared" si="14"/>
        <v>24.656937380114222</v>
      </c>
      <c r="P26" s="90">
        <f t="shared" si="14"/>
        <v>24.410368006313078</v>
      </c>
      <c r="Q26" s="90">
        <f t="shared" si="14"/>
        <v>24.166264326249948</v>
      </c>
      <c r="R26" s="90">
        <f t="shared" si="14"/>
        <v>23.92460168298745</v>
      </c>
      <c r="S26" s="90">
        <f t="shared" si="14"/>
        <v>23.685355666157573</v>
      </c>
      <c r="T26" s="90">
        <f t="shared" si="14"/>
        <v>23.448502109495998</v>
      </c>
      <c r="U26" s="90">
        <f t="shared" si="14"/>
        <v>23.214017088401036</v>
      </c>
      <c r="V26" s="90">
        <f t="shared" si="14"/>
        <v>22.981876917517024</v>
      </c>
      <c r="W26" s="90">
        <f t="shared" si="14"/>
        <v>22.752058148341856</v>
      </c>
      <c r="X26" s="90">
        <f t="shared" si="14"/>
        <v>22.524537566858438</v>
      </c>
      <c r="Y26" s="90">
        <f t="shared" si="14"/>
        <v>22.299292191189853</v>
      </c>
      <c r="Z26" s="90">
        <f t="shared" si="14"/>
        <v>22.076299269277953</v>
      </c>
      <c r="AA26" s="90">
        <f t="shared" si="14"/>
        <v>21.855536276585173</v>
      </c>
      <c r="AB26" s="90">
        <f t="shared" si="14"/>
        <v>21.636980913819322</v>
      </c>
      <c r="AC26" s="90">
        <f t="shared" si="14"/>
        <v>21.42061110468113</v>
      </c>
      <c r="AD26" s="90">
        <f t="shared" si="14"/>
        <v>21.206404993634315</v>
      </c>
      <c r="AE26" s="90">
        <f t="shared" si="14"/>
        <v>20.994340943697978</v>
      </c>
      <c r="AF26" s="90">
        <f t="shared" si="14"/>
        <v>20.784397534260997</v>
      </c>
      <c r="AG26" s="90">
        <f t="shared" si="14"/>
        <v>20.576553558918384</v>
      </c>
      <c r="AH26" s="90">
        <f t="shared" si="14"/>
        <v>20.3707880233292</v>
      </c>
      <c r="AI26" s="91">
        <f t="shared" si="14"/>
        <v>20.16708014309591</v>
      </c>
      <c r="AJ26" s="108"/>
    </row>
    <row r="27" spans="4:36" ht="9.75" thickBot="1">
      <c r="D27" s="112"/>
      <c r="E27" s="86">
        <f>IF(E14&gt;4,$A$14,$A$14*(E14/$A$2))</f>
        <v>30.686749777324746</v>
      </c>
      <c r="F27" s="87">
        <f aca="true" t="shared" si="15" ref="F27:AI27">IF(F14&gt;4,$A$14,$A$14*(F14/$A$2))</f>
        <v>30.379882279551495</v>
      </c>
      <c r="G27" s="87">
        <f t="shared" si="15"/>
        <v>30.07608345675598</v>
      </c>
      <c r="H27" s="87">
        <f t="shared" si="15"/>
        <v>29.77532262218842</v>
      </c>
      <c r="I27" s="87">
        <f t="shared" si="15"/>
        <v>29.477569395966537</v>
      </c>
      <c r="J27" s="87">
        <f>IF(J14&gt;4,$A$14,$A$14*(J14/$A$2))</f>
        <v>29.182793702006872</v>
      </c>
      <c r="K27" s="87">
        <f t="shared" si="15"/>
        <v>28.890965764986802</v>
      </c>
      <c r="L27" s="87">
        <f t="shared" si="15"/>
        <v>28.602056107336935</v>
      </c>
      <c r="M27" s="87">
        <f t="shared" si="15"/>
        <v>28.316035546263564</v>
      </c>
      <c r="N27" s="87">
        <f t="shared" si="15"/>
        <v>28.032875190800926</v>
      </c>
      <c r="O27" s="87">
        <f t="shared" si="15"/>
        <v>27.752546438892914</v>
      </c>
      <c r="P27" s="87">
        <f t="shared" si="15"/>
        <v>27.47502097450399</v>
      </c>
      <c r="Q27" s="87">
        <f t="shared" si="15"/>
        <v>27.200270764758947</v>
      </c>
      <c r="R27" s="87">
        <f t="shared" si="15"/>
        <v>26.92826805711136</v>
      </c>
      <c r="S27" s="87">
        <f t="shared" si="15"/>
        <v>26.658985376540244</v>
      </c>
      <c r="T27" s="87">
        <f t="shared" si="15"/>
        <v>26.392395522774844</v>
      </c>
      <c r="U27" s="87">
        <f t="shared" si="15"/>
        <v>26.12847156754709</v>
      </c>
      <c r="V27" s="87">
        <f t="shared" si="15"/>
        <v>25.867186851871622</v>
      </c>
      <c r="W27" s="87">
        <f t="shared" si="15"/>
        <v>25.608514983352904</v>
      </c>
      <c r="X27" s="87">
        <f t="shared" si="15"/>
        <v>25.352429833519377</v>
      </c>
      <c r="Y27" s="87">
        <f t="shared" si="15"/>
        <v>25.09890553518418</v>
      </c>
      <c r="Z27" s="87">
        <f t="shared" si="15"/>
        <v>24.84791647983234</v>
      </c>
      <c r="AA27" s="87">
        <f t="shared" si="15"/>
        <v>24.599437315034017</v>
      </c>
      <c r="AB27" s="87">
        <f t="shared" si="15"/>
        <v>24.353442941883674</v>
      </c>
      <c r="AC27" s="87">
        <f t="shared" si="15"/>
        <v>24.10990851246484</v>
      </c>
      <c r="AD27" s="87">
        <f t="shared" si="15"/>
        <v>23.868809427340192</v>
      </c>
      <c r="AE27" s="87">
        <f t="shared" si="15"/>
        <v>23.63012133306679</v>
      </c>
      <c r="AF27" s="87">
        <f t="shared" si="15"/>
        <v>23.39382011973612</v>
      </c>
      <c r="AG27" s="87">
        <f t="shared" si="15"/>
        <v>23.15988191853876</v>
      </c>
      <c r="AH27" s="87">
        <f t="shared" si="15"/>
        <v>22.928283099353372</v>
      </c>
      <c r="AI27" s="88">
        <f t="shared" si="15"/>
        <v>22.69900026835984</v>
      </c>
      <c r="AJ27" s="109"/>
    </row>
    <row r="28" spans="4:36" ht="9">
      <c r="D28" s="112"/>
      <c r="E28" s="83">
        <f>IF(E15&gt;4,$A$15,$A$15*(E15/$A$2))</f>
        <v>21</v>
      </c>
      <c r="F28" s="84">
        <f aca="true" t="shared" si="16" ref="F28:AI28">IF(F15&gt;4,$A$15,$A$15*(F15/$A$2))</f>
        <v>21</v>
      </c>
      <c r="G28" s="84">
        <f t="shared" si="16"/>
        <v>21</v>
      </c>
      <c r="H28" s="84">
        <f t="shared" si="16"/>
        <v>21</v>
      </c>
      <c r="I28" s="84">
        <f t="shared" si="16"/>
        <v>21</v>
      </c>
      <c r="J28" s="84">
        <f t="shared" si="16"/>
        <v>21</v>
      </c>
      <c r="K28" s="84">
        <f t="shared" si="16"/>
        <v>21</v>
      </c>
      <c r="L28" s="84">
        <f t="shared" si="16"/>
        <v>21</v>
      </c>
      <c r="M28" s="84">
        <f t="shared" si="16"/>
        <v>21</v>
      </c>
      <c r="N28" s="84">
        <f t="shared" si="16"/>
        <v>21</v>
      </c>
      <c r="O28" s="84">
        <f t="shared" si="16"/>
        <v>21</v>
      </c>
      <c r="P28" s="84">
        <f t="shared" si="16"/>
        <v>21</v>
      </c>
      <c r="Q28" s="84">
        <f t="shared" si="16"/>
        <v>21</v>
      </c>
      <c r="R28" s="84">
        <f t="shared" si="16"/>
        <v>21</v>
      </c>
      <c r="S28" s="84">
        <f t="shared" si="16"/>
        <v>21</v>
      </c>
      <c r="T28" s="84">
        <f t="shared" si="16"/>
        <v>21</v>
      </c>
      <c r="U28" s="84">
        <f t="shared" si="16"/>
        <v>21</v>
      </c>
      <c r="V28" s="84">
        <f t="shared" si="16"/>
        <v>21</v>
      </c>
      <c r="W28" s="84">
        <f t="shared" si="16"/>
        <v>21</v>
      </c>
      <c r="X28" s="84">
        <f t="shared" si="16"/>
        <v>21</v>
      </c>
      <c r="Y28" s="84">
        <f t="shared" si="16"/>
        <v>21</v>
      </c>
      <c r="Z28" s="84">
        <f t="shared" si="16"/>
        <v>21</v>
      </c>
      <c r="AA28" s="84">
        <f t="shared" si="16"/>
        <v>21</v>
      </c>
      <c r="AB28" s="84">
        <f t="shared" si="16"/>
        <v>21</v>
      </c>
      <c r="AC28" s="84">
        <f t="shared" si="16"/>
        <v>21</v>
      </c>
      <c r="AD28" s="84">
        <f t="shared" si="16"/>
        <v>21</v>
      </c>
      <c r="AE28" s="84">
        <f t="shared" si="16"/>
        <v>21</v>
      </c>
      <c r="AF28" s="84">
        <f t="shared" si="16"/>
        <v>21</v>
      </c>
      <c r="AG28" s="84">
        <f t="shared" si="16"/>
        <v>21</v>
      </c>
      <c r="AH28" s="84">
        <f t="shared" si="16"/>
        <v>21</v>
      </c>
      <c r="AI28" s="85">
        <f t="shared" si="16"/>
        <v>21</v>
      </c>
      <c r="AJ28" s="110" t="s">
        <v>128</v>
      </c>
    </row>
    <row r="29" spans="4:36" ht="9">
      <c r="D29" s="112"/>
      <c r="E29" s="89">
        <f>IF(E16&gt;4,$A$16,$A$16*(E16/$A$2))</f>
        <v>26.913189707436764</v>
      </c>
      <c r="F29" s="90">
        <f aca="true" t="shared" si="17" ref="F29:AI29">IF(F16&gt;4,$A$16,$A$16*(F16/$A$2))</f>
        <v>26.644057810362394</v>
      </c>
      <c r="G29" s="90">
        <f t="shared" si="17"/>
        <v>26.37761723225877</v>
      </c>
      <c r="H29" s="90">
        <f t="shared" si="17"/>
        <v>26.11384105993618</v>
      </c>
      <c r="I29" s="90">
        <f t="shared" si="17"/>
        <v>25.852702649336823</v>
      </c>
      <c r="J29" s="90">
        <f t="shared" si="17"/>
        <v>25.59417562284345</v>
      </c>
      <c r="K29" s="90">
        <f t="shared" si="17"/>
        <v>25.338233866615013</v>
      </c>
      <c r="L29" s="90">
        <f t="shared" si="17"/>
        <v>25.084851527948867</v>
      </c>
      <c r="M29" s="90">
        <f t="shared" si="17"/>
        <v>24.834003012669378</v>
      </c>
      <c r="N29" s="90">
        <f t="shared" si="17"/>
        <v>24.585662982542683</v>
      </c>
      <c r="O29" s="90">
        <f t="shared" si="17"/>
        <v>24.339806352717257</v>
      </c>
      <c r="P29" s="90">
        <f t="shared" si="17"/>
        <v>24.09640828919008</v>
      </c>
      <c r="Q29" s="90">
        <f t="shared" si="17"/>
        <v>23.855444206298184</v>
      </c>
      <c r="R29" s="90">
        <f t="shared" si="17"/>
        <v>23.6168897642352</v>
      </c>
      <c r="S29" s="90">
        <f t="shared" si="17"/>
        <v>23.38072086659285</v>
      </c>
      <c r="T29" s="90">
        <f t="shared" si="17"/>
        <v>23.14691365792692</v>
      </c>
      <c r="U29" s="90">
        <f t="shared" si="17"/>
        <v>22.91544452134765</v>
      </c>
      <c r="V29" s="90">
        <f t="shared" si="17"/>
        <v>22.68629007613417</v>
      </c>
      <c r="W29" s="90">
        <f t="shared" si="17"/>
        <v>22.459427175372827</v>
      </c>
      <c r="X29" s="90">
        <f t="shared" si="17"/>
        <v>22.234832903619104</v>
      </c>
      <c r="Y29" s="90">
        <f t="shared" si="17"/>
        <v>22.01248457458291</v>
      </c>
      <c r="Z29" s="90">
        <f t="shared" si="17"/>
        <v>21.79235972883708</v>
      </c>
      <c r="AA29" s="90">
        <f t="shared" si="17"/>
        <v>21.574436131548712</v>
      </c>
      <c r="AB29" s="90">
        <f t="shared" si="17"/>
        <v>21.35869177023322</v>
      </c>
      <c r="AC29" s="90">
        <f t="shared" si="17"/>
        <v>21.145104852530892</v>
      </c>
      <c r="AD29" s="90">
        <f t="shared" si="17"/>
        <v>20.933653804005584</v>
      </c>
      <c r="AE29" s="90">
        <f t="shared" si="17"/>
        <v>20.724317265965528</v>
      </c>
      <c r="AF29" s="90">
        <f t="shared" si="17"/>
        <v>20.517074093305872</v>
      </c>
      <c r="AG29" s="90">
        <f t="shared" si="17"/>
        <v>20.311903352372813</v>
      </c>
      <c r="AH29" s="90">
        <f t="shared" si="17"/>
        <v>20.108784318849086</v>
      </c>
      <c r="AI29" s="91">
        <f t="shared" si="17"/>
        <v>19.907696475660593</v>
      </c>
      <c r="AJ29" s="108"/>
    </row>
    <row r="30" spans="4:36" ht="9.75" thickBot="1">
      <c r="D30" s="113"/>
      <c r="E30" s="86">
        <f>IF(E17&gt;4,$A$17,$A$17*(E17/$A$2))</f>
        <v>30.29206489272893</v>
      </c>
      <c r="F30" s="87">
        <f aca="true" t="shared" si="18" ref="F30:AI30">IF(F17&gt;4,$A$17,$A$17*(F17/$A$2))</f>
        <v>29.989144243801643</v>
      </c>
      <c r="G30" s="87">
        <f t="shared" si="18"/>
        <v>29.689252801363622</v>
      </c>
      <c r="H30" s="87">
        <f t="shared" si="18"/>
        <v>29.392360273349986</v>
      </c>
      <c r="I30" s="87">
        <f t="shared" si="18"/>
        <v>29.098436670616486</v>
      </c>
      <c r="J30" s="87">
        <f t="shared" si="18"/>
        <v>28.80745230391032</v>
      </c>
      <c r="K30" s="87">
        <f t="shared" si="18"/>
        <v>28.519377780871217</v>
      </c>
      <c r="L30" s="87">
        <f t="shared" si="18"/>
        <v>28.234184003062506</v>
      </c>
      <c r="M30" s="87">
        <f t="shared" si="18"/>
        <v>27.95184216303188</v>
      </c>
      <c r="N30" s="87">
        <f t="shared" si="18"/>
        <v>27.67232374140156</v>
      </c>
      <c r="O30" s="87">
        <f t="shared" si="18"/>
        <v>27.39560050398754</v>
      </c>
      <c r="P30" s="87">
        <f t="shared" si="18"/>
        <v>27.121644498947667</v>
      </c>
      <c r="Q30" s="87">
        <f t="shared" si="18"/>
        <v>26.850428053958193</v>
      </c>
      <c r="R30" s="87">
        <f t="shared" si="18"/>
        <v>26.58192377341861</v>
      </c>
      <c r="S30" s="87">
        <f t="shared" si="18"/>
        <v>26.31610453568442</v>
      </c>
      <c r="T30" s="87">
        <f t="shared" si="18"/>
        <v>26.05294349032758</v>
      </c>
      <c r="U30" s="87">
        <f t="shared" si="18"/>
        <v>25.792414055424302</v>
      </c>
      <c r="V30" s="87">
        <f t="shared" si="18"/>
        <v>25.534489914870058</v>
      </c>
      <c r="W30" s="87">
        <f t="shared" si="18"/>
        <v>25.279145015721358</v>
      </c>
      <c r="X30" s="87">
        <f t="shared" si="18"/>
        <v>25.026353565564143</v>
      </c>
      <c r="Y30" s="87">
        <f t="shared" si="18"/>
        <v>24.776090029908502</v>
      </c>
      <c r="Z30" s="87">
        <f t="shared" si="18"/>
        <v>24.528329129609414</v>
      </c>
      <c r="AA30" s="87">
        <f t="shared" si="18"/>
        <v>24.28304583831332</v>
      </c>
      <c r="AB30" s="87">
        <f t="shared" si="18"/>
        <v>24.04021537993019</v>
      </c>
      <c r="AC30" s="87">
        <f t="shared" si="18"/>
        <v>23.799813226130887</v>
      </c>
      <c r="AD30" s="87">
        <f t="shared" si="18"/>
        <v>23.56181509386958</v>
      </c>
      <c r="AE30" s="87">
        <f t="shared" si="18"/>
        <v>23.326196942930885</v>
      </c>
      <c r="AF30" s="87">
        <f t="shared" si="18"/>
        <v>23.092934973501574</v>
      </c>
      <c r="AG30" s="87">
        <f t="shared" si="18"/>
        <v>22.862005623766557</v>
      </c>
      <c r="AH30" s="87">
        <f t="shared" si="18"/>
        <v>22.63338556752889</v>
      </c>
      <c r="AI30" s="88">
        <f t="shared" si="18"/>
        <v>22.407051711853605</v>
      </c>
      <c r="AJ30" s="109"/>
    </row>
    <row r="32" spans="1:7" ht="9">
      <c r="A32" s="60"/>
      <c r="B32" s="114" t="s">
        <v>125</v>
      </c>
      <c r="C32" s="114"/>
      <c r="D32" s="60" t="s">
        <v>127</v>
      </c>
      <c r="E32" s="60" t="s">
        <v>126</v>
      </c>
      <c r="F32" s="114" t="s">
        <v>128</v>
      </c>
      <c r="G32" s="114"/>
    </row>
    <row r="33" spans="1:7" ht="9">
      <c r="A33" s="60">
        <v>21</v>
      </c>
      <c r="B33" s="114" t="s">
        <v>137</v>
      </c>
      <c r="C33" s="114"/>
      <c r="D33" s="60" t="s">
        <v>137</v>
      </c>
      <c r="E33" s="60" t="s">
        <v>137</v>
      </c>
      <c r="F33" s="114" t="s">
        <v>137</v>
      </c>
      <c r="G33" s="114"/>
    </row>
    <row r="34" spans="1:7" ht="9">
      <c r="A34" s="60">
        <v>27</v>
      </c>
      <c r="B34" s="114" t="s">
        <v>151</v>
      </c>
      <c r="C34" s="114"/>
      <c r="D34" s="60" t="s">
        <v>152</v>
      </c>
      <c r="E34" s="60" t="s">
        <v>153</v>
      </c>
      <c r="F34" s="114" t="s">
        <v>154</v>
      </c>
      <c r="G34" s="114"/>
    </row>
    <row r="35" spans="1:7" ht="9">
      <c r="A35" s="60">
        <v>33</v>
      </c>
      <c r="B35" s="114" t="s">
        <v>138</v>
      </c>
      <c r="C35" s="114"/>
      <c r="D35" s="60" t="s">
        <v>138</v>
      </c>
      <c r="E35" s="60" t="s">
        <v>138</v>
      </c>
      <c r="F35" s="114" t="s">
        <v>138</v>
      </c>
      <c r="G35" s="114"/>
    </row>
    <row r="38" spans="5:36" ht="18">
      <c r="E38" s="49" t="str">
        <f>D2</f>
        <v>ALTITUDE</v>
      </c>
      <c r="F38" s="49">
        <f aca="true" t="shared" si="19" ref="F38:AI38">E2</f>
        <v>0</v>
      </c>
      <c r="G38" s="49">
        <f t="shared" si="19"/>
        <v>100</v>
      </c>
      <c r="H38" s="49">
        <f t="shared" si="19"/>
        <v>200</v>
      </c>
      <c r="I38" s="49">
        <f t="shared" si="19"/>
        <v>300</v>
      </c>
      <c r="J38" s="49">
        <f t="shared" si="19"/>
        <v>400</v>
      </c>
      <c r="K38" s="49">
        <f t="shared" si="19"/>
        <v>500</v>
      </c>
      <c r="L38" s="49">
        <f t="shared" si="19"/>
        <v>600</v>
      </c>
      <c r="M38" s="49">
        <f t="shared" si="19"/>
        <v>700</v>
      </c>
      <c r="N38" s="49">
        <f t="shared" si="19"/>
        <v>800</v>
      </c>
      <c r="O38" s="49">
        <f t="shared" si="19"/>
        <v>900</v>
      </c>
      <c r="P38" s="49">
        <f t="shared" si="19"/>
        <v>1000</v>
      </c>
      <c r="Q38" s="49">
        <f t="shared" si="19"/>
        <v>1100</v>
      </c>
      <c r="R38" s="49">
        <f t="shared" si="19"/>
        <v>1200</v>
      </c>
      <c r="S38" s="49">
        <f t="shared" si="19"/>
        <v>1300</v>
      </c>
      <c r="T38" s="49">
        <f t="shared" si="19"/>
        <v>1400</v>
      </c>
      <c r="U38" s="49">
        <f t="shared" si="19"/>
        <v>1500</v>
      </c>
      <c r="V38" s="49">
        <f t="shared" si="19"/>
        <v>1600</v>
      </c>
      <c r="W38" s="49">
        <f t="shared" si="19"/>
        <v>1700</v>
      </c>
      <c r="X38" s="49">
        <f t="shared" si="19"/>
        <v>1800</v>
      </c>
      <c r="Y38" s="49">
        <f t="shared" si="19"/>
        <v>1900</v>
      </c>
      <c r="Z38" s="49">
        <f t="shared" si="19"/>
        <v>2000</v>
      </c>
      <c r="AA38" s="49">
        <f t="shared" si="19"/>
        <v>2100</v>
      </c>
      <c r="AB38" s="49">
        <f t="shared" si="19"/>
        <v>2200</v>
      </c>
      <c r="AC38" s="49">
        <f t="shared" si="19"/>
        <v>2300</v>
      </c>
      <c r="AD38" s="49">
        <f t="shared" si="19"/>
        <v>2400</v>
      </c>
      <c r="AE38" s="49">
        <f t="shared" si="19"/>
        <v>2500</v>
      </c>
      <c r="AF38" s="49">
        <f t="shared" si="19"/>
        <v>2600</v>
      </c>
      <c r="AG38" s="49">
        <f t="shared" si="19"/>
        <v>2700</v>
      </c>
      <c r="AH38" s="49">
        <f t="shared" si="19"/>
        <v>2800</v>
      </c>
      <c r="AI38" s="49">
        <f t="shared" si="19"/>
        <v>2900</v>
      </c>
      <c r="AJ38" s="49">
        <f>AI2</f>
        <v>3000</v>
      </c>
    </row>
    <row r="39" spans="2:36" ht="18">
      <c r="B39" s="49" t="s">
        <v>139</v>
      </c>
      <c r="D39" s="103">
        <f>A6</f>
        <v>21</v>
      </c>
      <c r="E39" s="49" t="str">
        <f>AJ6</f>
        <v>cheminee</v>
      </c>
      <c r="F39" s="56">
        <f>E19</f>
        <v>21</v>
      </c>
      <c r="G39" s="56">
        <f aca="true" t="shared" si="20" ref="G39:AI39">F19</f>
        <v>21</v>
      </c>
      <c r="H39" s="56">
        <f t="shared" si="20"/>
        <v>21</v>
      </c>
      <c r="I39" s="56">
        <f t="shared" si="20"/>
        <v>21</v>
      </c>
      <c r="J39" s="56">
        <f t="shared" si="20"/>
        <v>21</v>
      </c>
      <c r="K39" s="56">
        <f t="shared" si="20"/>
        <v>21</v>
      </c>
      <c r="L39" s="56">
        <f t="shared" si="20"/>
        <v>21</v>
      </c>
      <c r="M39" s="56">
        <f t="shared" si="20"/>
        <v>21</v>
      </c>
      <c r="N39" s="56">
        <f t="shared" si="20"/>
        <v>21</v>
      </c>
      <c r="O39" s="56">
        <f t="shared" si="20"/>
        <v>21</v>
      </c>
      <c r="P39" s="56">
        <f t="shared" si="20"/>
        <v>21</v>
      </c>
      <c r="Q39" s="56">
        <f t="shared" si="20"/>
        <v>21</v>
      </c>
      <c r="R39" s="56">
        <f t="shared" si="20"/>
        <v>21</v>
      </c>
      <c r="S39" s="56">
        <f t="shared" si="20"/>
        <v>21</v>
      </c>
      <c r="T39" s="56">
        <f t="shared" si="20"/>
        <v>21</v>
      </c>
      <c r="U39" s="56">
        <f t="shared" si="20"/>
        <v>21</v>
      </c>
      <c r="V39" s="56">
        <f t="shared" si="20"/>
        <v>21</v>
      </c>
      <c r="W39" s="56">
        <f t="shared" si="20"/>
        <v>21</v>
      </c>
      <c r="X39" s="56">
        <f t="shared" si="20"/>
        <v>21</v>
      </c>
      <c r="Y39" s="56">
        <f t="shared" si="20"/>
        <v>21</v>
      </c>
      <c r="Z39" s="56">
        <f t="shared" si="20"/>
        <v>21</v>
      </c>
      <c r="AA39" s="56">
        <f t="shared" si="20"/>
        <v>21</v>
      </c>
      <c r="AB39" s="56">
        <f t="shared" si="20"/>
        <v>21</v>
      </c>
      <c r="AC39" s="56">
        <f t="shared" si="20"/>
        <v>21</v>
      </c>
      <c r="AD39" s="56">
        <f t="shared" si="20"/>
        <v>21</v>
      </c>
      <c r="AE39" s="56">
        <f t="shared" si="20"/>
        <v>21</v>
      </c>
      <c r="AF39" s="56">
        <f t="shared" si="20"/>
        <v>21</v>
      </c>
      <c r="AG39" s="56">
        <f t="shared" si="20"/>
        <v>21</v>
      </c>
      <c r="AH39" s="56">
        <f t="shared" si="20"/>
        <v>21</v>
      </c>
      <c r="AI39" s="56">
        <f t="shared" si="20"/>
        <v>21</v>
      </c>
      <c r="AJ39" s="56">
        <f>AI19</f>
        <v>21</v>
      </c>
    </row>
    <row r="40" spans="2:36" ht="18">
      <c r="B40" s="49" t="s">
        <v>142</v>
      </c>
      <c r="C40" s="49">
        <v>1</v>
      </c>
      <c r="D40" s="103"/>
      <c r="E40" s="56" t="str">
        <f>AJ9</f>
        <v>FF 1 m</v>
      </c>
      <c r="F40" s="56">
        <f>E22</f>
        <v>21</v>
      </c>
      <c r="G40" s="56">
        <f aca="true" t="shared" si="21" ref="G40:AI40">F22</f>
        <v>21</v>
      </c>
      <c r="H40" s="56">
        <f t="shared" si="21"/>
        <v>21</v>
      </c>
      <c r="I40" s="56">
        <f t="shared" si="21"/>
        <v>21</v>
      </c>
      <c r="J40" s="56">
        <f t="shared" si="21"/>
        <v>21</v>
      </c>
      <c r="K40" s="56">
        <f t="shared" si="21"/>
        <v>21</v>
      </c>
      <c r="L40" s="56">
        <f t="shared" si="21"/>
        <v>21</v>
      </c>
      <c r="M40" s="56">
        <f t="shared" si="21"/>
        <v>21</v>
      </c>
      <c r="N40" s="56">
        <f t="shared" si="21"/>
        <v>21</v>
      </c>
      <c r="O40" s="56">
        <f t="shared" si="21"/>
        <v>21</v>
      </c>
      <c r="P40" s="56">
        <f t="shared" si="21"/>
        <v>21</v>
      </c>
      <c r="Q40" s="56">
        <f t="shared" si="21"/>
        <v>21</v>
      </c>
      <c r="R40" s="56">
        <f t="shared" si="21"/>
        <v>21</v>
      </c>
      <c r="S40" s="56">
        <f t="shared" si="21"/>
        <v>21</v>
      </c>
      <c r="T40" s="56">
        <f t="shared" si="21"/>
        <v>21</v>
      </c>
      <c r="U40" s="56">
        <f t="shared" si="21"/>
        <v>21</v>
      </c>
      <c r="V40" s="56">
        <f t="shared" si="21"/>
        <v>21</v>
      </c>
      <c r="W40" s="56">
        <f t="shared" si="21"/>
        <v>21</v>
      </c>
      <c r="X40" s="56">
        <f t="shared" si="21"/>
        <v>21</v>
      </c>
      <c r="Y40" s="56">
        <f t="shared" si="21"/>
        <v>21</v>
      </c>
      <c r="Z40" s="56">
        <f t="shared" si="21"/>
        <v>21</v>
      </c>
      <c r="AA40" s="56">
        <f t="shared" si="21"/>
        <v>21</v>
      </c>
      <c r="AB40" s="56">
        <f t="shared" si="21"/>
        <v>21</v>
      </c>
      <c r="AC40" s="56">
        <f t="shared" si="21"/>
        <v>21</v>
      </c>
      <c r="AD40" s="56">
        <f t="shared" si="21"/>
        <v>21</v>
      </c>
      <c r="AE40" s="56">
        <f t="shared" si="21"/>
        <v>21</v>
      </c>
      <c r="AF40" s="56">
        <f t="shared" si="21"/>
        <v>21</v>
      </c>
      <c r="AG40" s="56">
        <f t="shared" si="21"/>
        <v>21</v>
      </c>
      <c r="AH40" s="56">
        <f t="shared" si="21"/>
        <v>21</v>
      </c>
      <c r="AI40" s="56">
        <f t="shared" si="21"/>
        <v>21</v>
      </c>
      <c r="AJ40" s="56">
        <f>AI22</f>
        <v>21</v>
      </c>
    </row>
    <row r="41" spans="2:36" ht="18">
      <c r="B41" s="49" t="s">
        <v>144</v>
      </c>
      <c r="C41" s="49">
        <v>4</v>
      </c>
      <c r="D41" s="103"/>
      <c r="E41" s="56" t="str">
        <f>AJ12</f>
        <v>FF 4 m</v>
      </c>
      <c r="F41" s="56">
        <f>E25</f>
        <v>21</v>
      </c>
      <c r="G41" s="56">
        <f aca="true" t="shared" si="22" ref="G41:AI41">F25</f>
        <v>21</v>
      </c>
      <c r="H41" s="56">
        <f t="shared" si="22"/>
        <v>21</v>
      </c>
      <c r="I41" s="56">
        <f t="shared" si="22"/>
        <v>21</v>
      </c>
      <c r="J41" s="56">
        <f t="shared" si="22"/>
        <v>21</v>
      </c>
      <c r="K41" s="56">
        <f t="shared" si="22"/>
        <v>21</v>
      </c>
      <c r="L41" s="56">
        <f t="shared" si="22"/>
        <v>21</v>
      </c>
      <c r="M41" s="56">
        <f t="shared" si="22"/>
        <v>21</v>
      </c>
      <c r="N41" s="56">
        <f t="shared" si="22"/>
        <v>21</v>
      </c>
      <c r="O41" s="56">
        <f t="shared" si="22"/>
        <v>21</v>
      </c>
      <c r="P41" s="56">
        <f t="shared" si="22"/>
        <v>21</v>
      </c>
      <c r="Q41" s="56">
        <f t="shared" si="22"/>
        <v>21</v>
      </c>
      <c r="R41" s="56">
        <f t="shared" si="22"/>
        <v>21</v>
      </c>
      <c r="S41" s="56">
        <f t="shared" si="22"/>
        <v>21</v>
      </c>
      <c r="T41" s="56">
        <f t="shared" si="22"/>
        <v>21</v>
      </c>
      <c r="U41" s="56">
        <f t="shared" si="22"/>
        <v>21</v>
      </c>
      <c r="V41" s="56">
        <f t="shared" si="22"/>
        <v>21</v>
      </c>
      <c r="W41" s="56">
        <f t="shared" si="22"/>
        <v>21</v>
      </c>
      <c r="X41" s="56">
        <f t="shared" si="22"/>
        <v>21</v>
      </c>
      <c r="Y41" s="56">
        <f t="shared" si="22"/>
        <v>21</v>
      </c>
      <c r="Z41" s="56">
        <f t="shared" si="22"/>
        <v>21</v>
      </c>
      <c r="AA41" s="56">
        <f t="shared" si="22"/>
        <v>21</v>
      </c>
      <c r="AB41" s="56">
        <f t="shared" si="22"/>
        <v>21</v>
      </c>
      <c r="AC41" s="56">
        <f t="shared" si="22"/>
        <v>21</v>
      </c>
      <c r="AD41" s="56">
        <f t="shared" si="22"/>
        <v>21</v>
      </c>
      <c r="AE41" s="56">
        <f t="shared" si="22"/>
        <v>21</v>
      </c>
      <c r="AF41" s="56">
        <f t="shared" si="22"/>
        <v>21</v>
      </c>
      <c r="AG41" s="56">
        <f t="shared" si="22"/>
        <v>21</v>
      </c>
      <c r="AH41" s="56">
        <f t="shared" si="22"/>
        <v>21</v>
      </c>
      <c r="AI41" s="56">
        <f t="shared" si="22"/>
        <v>21</v>
      </c>
      <c r="AJ41" s="56">
        <f>AI25</f>
        <v>21</v>
      </c>
    </row>
    <row r="42" spans="2:36" ht="18">
      <c r="B42" s="49" t="s">
        <v>145</v>
      </c>
      <c r="C42" s="49">
        <v>7</v>
      </c>
      <c r="D42" s="103"/>
      <c r="E42" s="56" t="str">
        <f>AJ15</f>
        <v>FF 7 m</v>
      </c>
      <c r="F42" s="56">
        <f>E28</f>
        <v>21</v>
      </c>
      <c r="G42" s="56">
        <f aca="true" t="shared" si="23" ref="G42:AI42">F28</f>
        <v>21</v>
      </c>
      <c r="H42" s="56">
        <f t="shared" si="23"/>
        <v>21</v>
      </c>
      <c r="I42" s="56">
        <f t="shared" si="23"/>
        <v>21</v>
      </c>
      <c r="J42" s="56">
        <f t="shared" si="23"/>
        <v>21</v>
      </c>
      <c r="K42" s="56">
        <f t="shared" si="23"/>
        <v>21</v>
      </c>
      <c r="L42" s="56">
        <f t="shared" si="23"/>
        <v>21</v>
      </c>
      <c r="M42" s="56">
        <f t="shared" si="23"/>
        <v>21</v>
      </c>
      <c r="N42" s="56">
        <f t="shared" si="23"/>
        <v>21</v>
      </c>
      <c r="O42" s="56">
        <f t="shared" si="23"/>
        <v>21</v>
      </c>
      <c r="P42" s="56">
        <f t="shared" si="23"/>
        <v>21</v>
      </c>
      <c r="Q42" s="56">
        <f t="shared" si="23"/>
        <v>21</v>
      </c>
      <c r="R42" s="56">
        <f t="shared" si="23"/>
        <v>21</v>
      </c>
      <c r="S42" s="56">
        <f t="shared" si="23"/>
        <v>21</v>
      </c>
      <c r="T42" s="56">
        <f t="shared" si="23"/>
        <v>21</v>
      </c>
      <c r="U42" s="56">
        <f t="shared" si="23"/>
        <v>21</v>
      </c>
      <c r="V42" s="56">
        <f t="shared" si="23"/>
        <v>21</v>
      </c>
      <c r="W42" s="56">
        <f t="shared" si="23"/>
        <v>21</v>
      </c>
      <c r="X42" s="56">
        <f t="shared" si="23"/>
        <v>21</v>
      </c>
      <c r="Y42" s="56">
        <f t="shared" si="23"/>
        <v>21</v>
      </c>
      <c r="Z42" s="56">
        <f t="shared" si="23"/>
        <v>21</v>
      </c>
      <c r="AA42" s="56">
        <f t="shared" si="23"/>
        <v>21</v>
      </c>
      <c r="AB42" s="56">
        <f t="shared" si="23"/>
        <v>21</v>
      </c>
      <c r="AC42" s="56">
        <f t="shared" si="23"/>
        <v>21</v>
      </c>
      <c r="AD42" s="56">
        <f t="shared" si="23"/>
        <v>21</v>
      </c>
      <c r="AE42" s="56">
        <f t="shared" si="23"/>
        <v>21</v>
      </c>
      <c r="AF42" s="56">
        <f t="shared" si="23"/>
        <v>21</v>
      </c>
      <c r="AG42" s="56">
        <f t="shared" si="23"/>
        <v>21</v>
      </c>
      <c r="AH42" s="56">
        <f t="shared" si="23"/>
        <v>21</v>
      </c>
      <c r="AI42" s="56">
        <f t="shared" si="23"/>
        <v>21</v>
      </c>
      <c r="AJ42" s="56">
        <f>AI28</f>
        <v>21</v>
      </c>
    </row>
    <row r="43" spans="2:36" ht="18">
      <c r="B43" s="49" t="s">
        <v>140</v>
      </c>
      <c r="D43" s="103">
        <f>A7</f>
        <v>27</v>
      </c>
      <c r="E43" s="49" t="str">
        <f aca="true" t="shared" si="24" ref="E43:E50">E39</f>
        <v>cheminee</v>
      </c>
      <c r="F43" s="56">
        <f>E20</f>
        <v>27</v>
      </c>
      <c r="G43" s="56">
        <f aca="true" t="shared" si="25" ref="G43:AI43">F20</f>
        <v>27</v>
      </c>
      <c r="H43" s="56">
        <f t="shared" si="25"/>
        <v>27</v>
      </c>
      <c r="I43" s="56">
        <f t="shared" si="25"/>
        <v>27</v>
      </c>
      <c r="J43" s="56">
        <f t="shared" si="25"/>
        <v>27</v>
      </c>
      <c r="K43" s="56">
        <f t="shared" si="25"/>
        <v>26.891177765892945</v>
      </c>
      <c r="L43" s="56">
        <f t="shared" si="25"/>
        <v>26.622265988234016</v>
      </c>
      <c r="M43" s="56">
        <f t="shared" si="25"/>
        <v>26.356043328351678</v>
      </c>
      <c r="N43" s="56">
        <f t="shared" si="25"/>
        <v>26.09248289506816</v>
      </c>
      <c r="O43" s="56">
        <f t="shared" si="25"/>
        <v>25.831558066117477</v>
      </c>
      <c r="P43" s="56">
        <f t="shared" si="25"/>
        <v>25.573242485456298</v>
      </c>
      <c r="Q43" s="56">
        <f t="shared" si="25"/>
        <v>25.317510060601737</v>
      </c>
      <c r="R43" s="56">
        <f t="shared" si="25"/>
        <v>25.064334959995723</v>
      </c>
      <c r="S43" s="56">
        <f t="shared" si="25"/>
        <v>24.813691610395765</v>
      </c>
      <c r="T43" s="56">
        <f t="shared" si="25"/>
        <v>24.565554694291805</v>
      </c>
      <c r="U43" s="56">
        <f t="shared" si="25"/>
        <v>24.319899147348885</v>
      </c>
      <c r="V43" s="56">
        <f t="shared" si="25"/>
        <v>24.076700155875397</v>
      </c>
      <c r="W43" s="56">
        <f t="shared" si="25"/>
        <v>23.835933154316642</v>
      </c>
      <c r="X43" s="56">
        <f t="shared" si="25"/>
        <v>23.597573822773477</v>
      </c>
      <c r="Y43" s="56">
        <f t="shared" si="25"/>
        <v>23.36159808454574</v>
      </c>
      <c r="Z43" s="56">
        <f t="shared" si="25"/>
        <v>23.127982103700283</v>
      </c>
      <c r="AA43" s="56">
        <f t="shared" si="25"/>
        <v>22.89670228266328</v>
      </c>
      <c r="AB43" s="56">
        <f t="shared" si="25"/>
        <v>22.66773525983665</v>
      </c>
      <c r="AC43" s="56">
        <f t="shared" si="25"/>
        <v>22.44105790723828</v>
      </c>
      <c r="AD43" s="56">
        <f t="shared" si="25"/>
        <v>22.2166473281659</v>
      </c>
      <c r="AE43" s="56">
        <f t="shared" si="25"/>
        <v>21.994480854884237</v>
      </c>
      <c r="AF43" s="56">
        <f t="shared" si="25"/>
        <v>21.7745360463354</v>
      </c>
      <c r="AG43" s="56">
        <f t="shared" si="25"/>
        <v>21.556790685872045</v>
      </c>
      <c r="AH43" s="56">
        <f t="shared" si="25"/>
        <v>21.34122277901332</v>
      </c>
      <c r="AI43" s="56">
        <f t="shared" si="25"/>
        <v>21.127810551223188</v>
      </c>
      <c r="AJ43" s="56">
        <f>AI20</f>
        <v>20.916532445710956</v>
      </c>
    </row>
    <row r="44" spans="2:36" ht="18">
      <c r="B44" s="49" t="s">
        <v>146</v>
      </c>
      <c r="C44" s="49">
        <v>1</v>
      </c>
      <c r="D44" s="103"/>
      <c r="E44" s="49" t="str">
        <f t="shared" si="24"/>
        <v>FF 1 m</v>
      </c>
      <c r="F44" s="56">
        <f>E23</f>
        <v>27</v>
      </c>
      <c r="G44" s="56">
        <f aca="true" t="shared" si="26" ref="G44:AI44">F23</f>
        <v>27</v>
      </c>
      <c r="H44" s="56">
        <f t="shared" si="26"/>
        <v>27</v>
      </c>
      <c r="I44" s="56">
        <f t="shared" si="26"/>
        <v>26.981410530365956</v>
      </c>
      <c r="J44" s="56">
        <f t="shared" si="26"/>
        <v>26.7115964250623</v>
      </c>
      <c r="K44" s="56">
        <f t="shared" si="26"/>
        <v>26.444480460811675</v>
      </c>
      <c r="L44" s="56">
        <f t="shared" si="26"/>
        <v>26.180035656203557</v>
      </c>
      <c r="M44" s="56">
        <f t="shared" si="26"/>
        <v>25.918235299641523</v>
      </c>
      <c r="N44" s="56">
        <f t="shared" si="26"/>
        <v>25.659052946645104</v>
      </c>
      <c r="O44" s="56">
        <f t="shared" si="26"/>
        <v>25.40246241717865</v>
      </c>
      <c r="P44" s="56">
        <f t="shared" si="26"/>
        <v>25.148437793006867</v>
      </c>
      <c r="Q44" s="56">
        <f t="shared" si="26"/>
        <v>24.896953415076798</v>
      </c>
      <c r="R44" s="56">
        <f t="shared" si="26"/>
        <v>24.64798388092603</v>
      </c>
      <c r="S44" s="56">
        <f t="shared" si="26"/>
        <v>24.40150404211677</v>
      </c>
      <c r="T44" s="56">
        <f t="shared" si="26"/>
        <v>24.157489001695602</v>
      </c>
      <c r="U44" s="56">
        <f t="shared" si="26"/>
        <v>23.915914111678646</v>
      </c>
      <c r="V44" s="56">
        <f t="shared" si="26"/>
        <v>23.67675497056186</v>
      </c>
      <c r="W44" s="56">
        <f t="shared" si="26"/>
        <v>23.43998742085624</v>
      </c>
      <c r="X44" s="56">
        <f t="shared" si="26"/>
        <v>23.205587546647674</v>
      </c>
      <c r="Y44" s="56">
        <f t="shared" si="26"/>
        <v>22.9735316711812</v>
      </c>
      <c r="Z44" s="56">
        <f t="shared" si="26"/>
        <v>22.74379635446939</v>
      </c>
      <c r="AA44" s="56">
        <f t="shared" si="26"/>
        <v>22.516358390924694</v>
      </c>
      <c r="AB44" s="56">
        <f t="shared" si="26"/>
        <v>22.291194807015447</v>
      </c>
      <c r="AC44" s="56">
        <f t="shared" si="26"/>
        <v>22.06828285894529</v>
      </c>
      <c r="AD44" s="56">
        <f t="shared" si="26"/>
        <v>21.847600030355842</v>
      </c>
      <c r="AE44" s="56">
        <f t="shared" si="26"/>
        <v>21.62912403005228</v>
      </c>
      <c r="AF44" s="56">
        <f t="shared" si="26"/>
        <v>21.412832789751757</v>
      </c>
      <c r="AG44" s="56">
        <f t="shared" si="26"/>
        <v>21.19870446185424</v>
      </c>
      <c r="AH44" s="56">
        <f t="shared" si="26"/>
        <v>20.9867174172357</v>
      </c>
      <c r="AI44" s="56">
        <f t="shared" si="26"/>
        <v>20.77685024306334</v>
      </c>
      <c r="AJ44" s="56">
        <f>AI23</f>
        <v>20.569081740632708</v>
      </c>
    </row>
    <row r="45" spans="2:36" ht="18">
      <c r="B45" s="49" t="s">
        <v>143</v>
      </c>
      <c r="C45" s="49">
        <v>4</v>
      </c>
      <c r="D45" s="103"/>
      <c r="E45" s="49" t="str">
        <f t="shared" si="24"/>
        <v>FF 4 m</v>
      </c>
      <c r="F45" s="56">
        <f>E26</f>
        <v>27</v>
      </c>
      <c r="G45" s="56">
        <f aca="true" t="shared" si="27" ref="G45:AI45">F26</f>
        <v>26.99121165805441</v>
      </c>
      <c r="H45" s="56">
        <f t="shared" si="27"/>
        <v>26.72129954147387</v>
      </c>
      <c r="I45" s="56">
        <f t="shared" si="27"/>
        <v>26.454086546059127</v>
      </c>
      <c r="J45" s="56">
        <f t="shared" si="27"/>
        <v>26.189545680598535</v>
      </c>
      <c r="K45" s="56">
        <f t="shared" si="27"/>
        <v>25.92765022379255</v>
      </c>
      <c r="L45" s="56">
        <f t="shared" si="27"/>
        <v>25.668373721554623</v>
      </c>
      <c r="M45" s="56">
        <f t="shared" si="27"/>
        <v>25.411689984339077</v>
      </c>
      <c r="N45" s="56">
        <f t="shared" si="27"/>
        <v>25.157573084495684</v>
      </c>
      <c r="O45" s="56">
        <f t="shared" si="27"/>
        <v>24.905997353650726</v>
      </c>
      <c r="P45" s="56">
        <f t="shared" si="27"/>
        <v>24.656937380114222</v>
      </c>
      <c r="Q45" s="56">
        <f t="shared" si="27"/>
        <v>24.410368006313078</v>
      </c>
      <c r="R45" s="56">
        <f t="shared" si="27"/>
        <v>24.166264326249948</v>
      </c>
      <c r="S45" s="56">
        <f t="shared" si="27"/>
        <v>23.92460168298745</v>
      </c>
      <c r="T45" s="56">
        <f t="shared" si="27"/>
        <v>23.685355666157573</v>
      </c>
      <c r="U45" s="56">
        <f t="shared" si="27"/>
        <v>23.448502109495998</v>
      </c>
      <c r="V45" s="56">
        <f t="shared" si="27"/>
        <v>23.214017088401036</v>
      </c>
      <c r="W45" s="56">
        <f t="shared" si="27"/>
        <v>22.981876917517024</v>
      </c>
      <c r="X45" s="56">
        <f t="shared" si="27"/>
        <v>22.752058148341856</v>
      </c>
      <c r="Y45" s="56">
        <f t="shared" si="27"/>
        <v>22.524537566858438</v>
      </c>
      <c r="Z45" s="56">
        <f t="shared" si="27"/>
        <v>22.299292191189853</v>
      </c>
      <c r="AA45" s="56">
        <f t="shared" si="27"/>
        <v>22.076299269277953</v>
      </c>
      <c r="AB45" s="56">
        <f t="shared" si="27"/>
        <v>21.855536276585173</v>
      </c>
      <c r="AC45" s="56">
        <f t="shared" si="27"/>
        <v>21.636980913819322</v>
      </c>
      <c r="AD45" s="56">
        <f t="shared" si="27"/>
        <v>21.42061110468113</v>
      </c>
      <c r="AE45" s="56">
        <f t="shared" si="27"/>
        <v>21.206404993634315</v>
      </c>
      <c r="AF45" s="56">
        <f t="shared" si="27"/>
        <v>20.994340943697978</v>
      </c>
      <c r="AG45" s="56">
        <f t="shared" si="27"/>
        <v>20.784397534260997</v>
      </c>
      <c r="AH45" s="56">
        <f t="shared" si="27"/>
        <v>20.576553558918384</v>
      </c>
      <c r="AI45" s="56">
        <f t="shared" si="27"/>
        <v>20.3707880233292</v>
      </c>
      <c r="AJ45" s="56">
        <f>AI26</f>
        <v>20.16708014309591</v>
      </c>
    </row>
    <row r="46" spans="2:36" ht="18">
      <c r="B46" s="49" t="s">
        <v>147</v>
      </c>
      <c r="C46" s="49">
        <v>7</v>
      </c>
      <c r="D46" s="103"/>
      <c r="E46" s="49" t="str">
        <f t="shared" si="24"/>
        <v>FF 7 m</v>
      </c>
      <c r="F46" s="56">
        <f>E29</f>
        <v>26.913189707436764</v>
      </c>
      <c r="G46" s="56">
        <f aca="true" t="shared" si="28" ref="G46:AI46">F29</f>
        <v>26.644057810362394</v>
      </c>
      <c r="H46" s="56">
        <f t="shared" si="28"/>
        <v>26.37761723225877</v>
      </c>
      <c r="I46" s="56">
        <f t="shared" si="28"/>
        <v>26.11384105993618</v>
      </c>
      <c r="J46" s="56">
        <f t="shared" si="28"/>
        <v>25.852702649336823</v>
      </c>
      <c r="K46" s="56">
        <f t="shared" si="28"/>
        <v>25.59417562284345</v>
      </c>
      <c r="L46" s="56">
        <f t="shared" si="28"/>
        <v>25.338233866615013</v>
      </c>
      <c r="M46" s="56">
        <f t="shared" si="28"/>
        <v>25.084851527948867</v>
      </c>
      <c r="N46" s="56">
        <f t="shared" si="28"/>
        <v>24.834003012669378</v>
      </c>
      <c r="O46" s="56">
        <f t="shared" si="28"/>
        <v>24.585662982542683</v>
      </c>
      <c r="P46" s="56">
        <f t="shared" si="28"/>
        <v>24.339806352717257</v>
      </c>
      <c r="Q46" s="56">
        <f t="shared" si="28"/>
        <v>24.09640828919008</v>
      </c>
      <c r="R46" s="56">
        <f t="shared" si="28"/>
        <v>23.855444206298184</v>
      </c>
      <c r="S46" s="56">
        <f t="shared" si="28"/>
        <v>23.6168897642352</v>
      </c>
      <c r="T46" s="56">
        <f t="shared" si="28"/>
        <v>23.38072086659285</v>
      </c>
      <c r="U46" s="56">
        <f t="shared" si="28"/>
        <v>23.14691365792692</v>
      </c>
      <c r="V46" s="56">
        <f t="shared" si="28"/>
        <v>22.91544452134765</v>
      </c>
      <c r="W46" s="56">
        <f t="shared" si="28"/>
        <v>22.68629007613417</v>
      </c>
      <c r="X46" s="56">
        <f t="shared" si="28"/>
        <v>22.459427175372827</v>
      </c>
      <c r="Y46" s="56">
        <f t="shared" si="28"/>
        <v>22.234832903619104</v>
      </c>
      <c r="Z46" s="56">
        <f t="shared" si="28"/>
        <v>22.01248457458291</v>
      </c>
      <c r="AA46" s="56">
        <f t="shared" si="28"/>
        <v>21.79235972883708</v>
      </c>
      <c r="AB46" s="56">
        <f t="shared" si="28"/>
        <v>21.574436131548712</v>
      </c>
      <c r="AC46" s="56">
        <f t="shared" si="28"/>
        <v>21.35869177023322</v>
      </c>
      <c r="AD46" s="56">
        <f t="shared" si="28"/>
        <v>21.145104852530892</v>
      </c>
      <c r="AE46" s="56">
        <f t="shared" si="28"/>
        <v>20.933653804005584</v>
      </c>
      <c r="AF46" s="56">
        <f t="shared" si="28"/>
        <v>20.724317265965528</v>
      </c>
      <c r="AG46" s="56">
        <f t="shared" si="28"/>
        <v>20.517074093305872</v>
      </c>
      <c r="AH46" s="56">
        <f t="shared" si="28"/>
        <v>20.311903352372813</v>
      </c>
      <c r="AI46" s="56">
        <f t="shared" si="28"/>
        <v>20.108784318849086</v>
      </c>
      <c r="AJ46" s="56">
        <f>AI29</f>
        <v>19.907696475660593</v>
      </c>
    </row>
    <row r="47" spans="2:36" ht="18">
      <c r="B47" s="49" t="s">
        <v>141</v>
      </c>
      <c r="D47" s="103">
        <f>A8</f>
        <v>33</v>
      </c>
      <c r="E47" s="49" t="str">
        <f t="shared" si="24"/>
        <v>cheminee</v>
      </c>
      <c r="F47" s="56">
        <f>E21</f>
        <v>31.935024344537958</v>
      </c>
      <c r="G47" s="56">
        <f aca="true" t="shared" si="29" ref="G47:AI47">F21</f>
        <v>31.615674101092576</v>
      </c>
      <c r="H47" s="56">
        <f t="shared" si="29"/>
        <v>31.29951736008165</v>
      </c>
      <c r="I47" s="56">
        <f t="shared" si="29"/>
        <v>30.986522186480833</v>
      </c>
      <c r="J47" s="56">
        <f t="shared" si="29"/>
        <v>30.676656964616026</v>
      </c>
      <c r="K47" s="56">
        <f t="shared" si="29"/>
        <v>30.36989039496986</v>
      </c>
      <c r="L47" s="56">
        <f t="shared" si="29"/>
        <v>30.066191491020167</v>
      </c>
      <c r="M47" s="56">
        <f t="shared" si="29"/>
        <v>29.765529576109962</v>
      </c>
      <c r="N47" s="56">
        <f t="shared" si="29"/>
        <v>29.467874280348862</v>
      </c>
      <c r="O47" s="56">
        <f t="shared" si="29"/>
        <v>29.17319553754537</v>
      </c>
      <c r="P47" s="56">
        <f t="shared" si="29"/>
        <v>28.881463582169918</v>
      </c>
      <c r="Q47" s="56">
        <f t="shared" si="29"/>
        <v>28.59264894634822</v>
      </c>
      <c r="R47" s="56">
        <f t="shared" si="29"/>
        <v>28.30672245688474</v>
      </c>
      <c r="S47" s="56">
        <f t="shared" si="29"/>
        <v>28.02365523231589</v>
      </c>
      <c r="T47" s="56">
        <f t="shared" si="29"/>
        <v>27.74341867999273</v>
      </c>
      <c r="U47" s="56">
        <f t="shared" si="29"/>
        <v>27.465984493192803</v>
      </c>
      <c r="V47" s="56">
        <f t="shared" si="29"/>
        <v>27.19132464826087</v>
      </c>
      <c r="W47" s="56">
        <f t="shared" si="29"/>
        <v>26.919411401778262</v>
      </c>
      <c r="X47" s="56">
        <f t="shared" si="29"/>
        <v>26.65021728776048</v>
      </c>
      <c r="Y47" s="56">
        <f t="shared" si="29"/>
        <v>26.383715114882875</v>
      </c>
      <c r="Z47" s="56">
        <f t="shared" si="29"/>
        <v>26.119877963734048</v>
      </c>
      <c r="AA47" s="56">
        <f t="shared" si="29"/>
        <v>25.858679184096708</v>
      </c>
      <c r="AB47" s="56">
        <f t="shared" si="29"/>
        <v>25.60009239225574</v>
      </c>
      <c r="AC47" s="56">
        <f t="shared" si="29"/>
        <v>25.344091468333183</v>
      </c>
      <c r="AD47" s="56">
        <f t="shared" si="29"/>
        <v>25.09065055364985</v>
      </c>
      <c r="AE47" s="56">
        <f t="shared" si="29"/>
        <v>24.839744048113353</v>
      </c>
      <c r="AF47" s="56">
        <f t="shared" si="29"/>
        <v>24.591346607632218</v>
      </c>
      <c r="AG47" s="56">
        <f t="shared" si="29"/>
        <v>24.345433141555894</v>
      </c>
      <c r="AH47" s="56">
        <f t="shared" si="29"/>
        <v>24.101978810140334</v>
      </c>
      <c r="AI47" s="56">
        <f t="shared" si="29"/>
        <v>23.860959022038934</v>
      </c>
      <c r="AJ47" s="56">
        <f>AI21</f>
        <v>23.622349431818545</v>
      </c>
    </row>
    <row r="48" spans="2:36" ht="18">
      <c r="B48" s="49" t="s">
        <v>148</v>
      </c>
      <c r="C48" s="49">
        <v>1</v>
      </c>
      <c r="D48" s="103"/>
      <c r="E48" s="49" t="str">
        <f t="shared" si="24"/>
        <v>FF 1 m</v>
      </c>
      <c r="F48" s="56">
        <f>E24</f>
        <v>31.298445786175073</v>
      </c>
      <c r="G48" s="56">
        <f aca="true" t="shared" si="30" ref="G48:AI48">F24</f>
        <v>30.98546132831332</v>
      </c>
      <c r="H48" s="56">
        <f t="shared" si="30"/>
        <v>30.675606715030188</v>
      </c>
      <c r="I48" s="56">
        <f t="shared" si="30"/>
        <v>30.368850647879885</v>
      </c>
      <c r="J48" s="56">
        <f t="shared" si="30"/>
        <v>30.065162141401085</v>
      </c>
      <c r="K48" s="56">
        <f t="shared" si="30"/>
        <v>29.764510519987073</v>
      </c>
      <c r="L48" s="56">
        <f t="shared" si="30"/>
        <v>29.4668654147872</v>
      </c>
      <c r="M48" s="56">
        <f t="shared" si="30"/>
        <v>29.17219676063933</v>
      </c>
      <c r="N48" s="56">
        <f t="shared" si="30"/>
        <v>28.880474793032935</v>
      </c>
      <c r="O48" s="56">
        <f t="shared" si="30"/>
        <v>28.591670045102607</v>
      </c>
      <c r="P48" s="56">
        <f t="shared" si="30"/>
        <v>28.305753344651578</v>
      </c>
      <c r="Q48" s="56">
        <f t="shared" si="30"/>
        <v>28.02269581120506</v>
      </c>
      <c r="R48" s="56">
        <f t="shared" si="30"/>
        <v>27.742468853093012</v>
      </c>
      <c r="S48" s="56">
        <f t="shared" si="30"/>
        <v>27.465044164562084</v>
      </c>
      <c r="T48" s="56">
        <f t="shared" si="30"/>
        <v>27.19039372291646</v>
      </c>
      <c r="U48" s="56">
        <f t="shared" si="30"/>
        <v>26.918489785687296</v>
      </c>
      <c r="V48" s="56">
        <f t="shared" si="30"/>
        <v>26.64930488783042</v>
      </c>
      <c r="W48" s="56">
        <f t="shared" si="30"/>
        <v>26.38281183895212</v>
      </c>
      <c r="X48" s="56">
        <f t="shared" si="30"/>
        <v>26.118983720562596</v>
      </c>
      <c r="Y48" s="56">
        <f t="shared" si="30"/>
        <v>25.857793883356972</v>
      </c>
      <c r="Z48" s="56">
        <f t="shared" si="30"/>
        <v>25.5992159445234</v>
      </c>
      <c r="AA48" s="56">
        <f t="shared" si="30"/>
        <v>25.343223785078166</v>
      </c>
      <c r="AB48" s="56">
        <f t="shared" si="30"/>
        <v>25.08979154722739</v>
      </c>
      <c r="AC48" s="56">
        <f t="shared" si="30"/>
        <v>24.83889363175511</v>
      </c>
      <c r="AD48" s="56">
        <f t="shared" si="30"/>
        <v>24.590504695437563</v>
      </c>
      <c r="AE48" s="56">
        <f t="shared" si="30"/>
        <v>24.344599648483186</v>
      </c>
      <c r="AF48" s="56">
        <f t="shared" si="30"/>
        <v>24.101153651998352</v>
      </c>
      <c r="AG48" s="56">
        <f t="shared" si="30"/>
        <v>23.860142115478368</v>
      </c>
      <c r="AH48" s="56">
        <f t="shared" si="30"/>
        <v>23.62154069432358</v>
      </c>
      <c r="AI48" s="56">
        <f t="shared" si="30"/>
        <v>23.385325287380347</v>
      </c>
      <c r="AJ48" s="56">
        <f>AI24</f>
        <v>23.151472034506547</v>
      </c>
    </row>
    <row r="49" spans="2:36" ht="18">
      <c r="B49" s="49" t="s">
        <v>149</v>
      </c>
      <c r="C49" s="49">
        <v>4</v>
      </c>
      <c r="D49" s="103"/>
      <c r="E49" s="49" t="str">
        <f t="shared" si="24"/>
        <v>FF 4 m</v>
      </c>
      <c r="F49" s="56">
        <f>E27</f>
        <v>30.686749777324746</v>
      </c>
      <c r="G49" s="56">
        <f aca="true" t="shared" si="31" ref="G49:AI49">F27</f>
        <v>30.379882279551495</v>
      </c>
      <c r="H49" s="56">
        <f t="shared" si="31"/>
        <v>30.07608345675598</v>
      </c>
      <c r="I49" s="56">
        <f t="shared" si="31"/>
        <v>29.77532262218842</v>
      </c>
      <c r="J49" s="56">
        <f t="shared" si="31"/>
        <v>29.477569395966537</v>
      </c>
      <c r="K49" s="56">
        <f t="shared" si="31"/>
        <v>29.182793702006872</v>
      </c>
      <c r="L49" s="56">
        <f t="shared" si="31"/>
        <v>28.890965764986802</v>
      </c>
      <c r="M49" s="56">
        <f t="shared" si="31"/>
        <v>28.602056107336935</v>
      </c>
      <c r="N49" s="56">
        <f t="shared" si="31"/>
        <v>28.316035546263564</v>
      </c>
      <c r="O49" s="56">
        <f t="shared" si="31"/>
        <v>28.032875190800926</v>
      </c>
      <c r="P49" s="56">
        <f t="shared" si="31"/>
        <v>27.752546438892914</v>
      </c>
      <c r="Q49" s="56">
        <f t="shared" si="31"/>
        <v>27.47502097450399</v>
      </c>
      <c r="R49" s="56">
        <f t="shared" si="31"/>
        <v>27.200270764758947</v>
      </c>
      <c r="S49" s="56">
        <f t="shared" si="31"/>
        <v>26.92826805711136</v>
      </c>
      <c r="T49" s="56">
        <f t="shared" si="31"/>
        <v>26.658985376540244</v>
      </c>
      <c r="U49" s="56">
        <f t="shared" si="31"/>
        <v>26.392395522774844</v>
      </c>
      <c r="V49" s="56">
        <f t="shared" si="31"/>
        <v>26.12847156754709</v>
      </c>
      <c r="W49" s="56">
        <f t="shared" si="31"/>
        <v>25.867186851871622</v>
      </c>
      <c r="X49" s="56">
        <f t="shared" si="31"/>
        <v>25.608514983352904</v>
      </c>
      <c r="Y49" s="56">
        <f t="shared" si="31"/>
        <v>25.352429833519377</v>
      </c>
      <c r="Z49" s="56">
        <f t="shared" si="31"/>
        <v>25.09890553518418</v>
      </c>
      <c r="AA49" s="56">
        <f t="shared" si="31"/>
        <v>24.84791647983234</v>
      </c>
      <c r="AB49" s="56">
        <f t="shared" si="31"/>
        <v>24.599437315034017</v>
      </c>
      <c r="AC49" s="56">
        <f t="shared" si="31"/>
        <v>24.353442941883674</v>
      </c>
      <c r="AD49" s="56">
        <f t="shared" si="31"/>
        <v>24.10990851246484</v>
      </c>
      <c r="AE49" s="56">
        <f t="shared" si="31"/>
        <v>23.868809427340192</v>
      </c>
      <c r="AF49" s="56">
        <f t="shared" si="31"/>
        <v>23.63012133306679</v>
      </c>
      <c r="AG49" s="56">
        <f t="shared" si="31"/>
        <v>23.39382011973612</v>
      </c>
      <c r="AH49" s="56">
        <f t="shared" si="31"/>
        <v>23.15988191853876</v>
      </c>
      <c r="AI49" s="56">
        <f t="shared" si="31"/>
        <v>22.928283099353372</v>
      </c>
      <c r="AJ49" s="56">
        <f>AI27</f>
        <v>22.69900026835984</v>
      </c>
    </row>
    <row r="50" spans="2:36" ht="18">
      <c r="B50" s="49" t="s">
        <v>150</v>
      </c>
      <c r="C50" s="49">
        <v>7</v>
      </c>
      <c r="D50" s="103"/>
      <c r="E50" s="49" t="str">
        <f t="shared" si="24"/>
        <v>FF 7 m</v>
      </c>
      <c r="F50" s="56">
        <f>E30</f>
        <v>30.29206489272893</v>
      </c>
      <c r="G50" s="56">
        <f aca="true" t="shared" si="32" ref="G50:AI50">F30</f>
        <v>29.989144243801643</v>
      </c>
      <c r="H50" s="56">
        <f t="shared" si="32"/>
        <v>29.689252801363622</v>
      </c>
      <c r="I50" s="56">
        <f t="shared" si="32"/>
        <v>29.392360273349986</v>
      </c>
      <c r="J50" s="56">
        <f t="shared" si="32"/>
        <v>29.098436670616486</v>
      </c>
      <c r="K50" s="56">
        <f t="shared" si="32"/>
        <v>28.80745230391032</v>
      </c>
      <c r="L50" s="56">
        <f t="shared" si="32"/>
        <v>28.519377780871217</v>
      </c>
      <c r="M50" s="56">
        <f t="shared" si="32"/>
        <v>28.234184003062506</v>
      </c>
      <c r="N50" s="56">
        <f t="shared" si="32"/>
        <v>27.95184216303188</v>
      </c>
      <c r="O50" s="56">
        <f t="shared" si="32"/>
        <v>27.67232374140156</v>
      </c>
      <c r="P50" s="56">
        <f t="shared" si="32"/>
        <v>27.39560050398754</v>
      </c>
      <c r="Q50" s="56">
        <f t="shared" si="32"/>
        <v>27.121644498947667</v>
      </c>
      <c r="R50" s="56">
        <f t="shared" si="32"/>
        <v>26.850428053958193</v>
      </c>
      <c r="S50" s="56">
        <f t="shared" si="32"/>
        <v>26.58192377341861</v>
      </c>
      <c r="T50" s="56">
        <f t="shared" si="32"/>
        <v>26.31610453568442</v>
      </c>
      <c r="U50" s="56">
        <f t="shared" si="32"/>
        <v>26.05294349032758</v>
      </c>
      <c r="V50" s="56">
        <f t="shared" si="32"/>
        <v>25.792414055424302</v>
      </c>
      <c r="W50" s="56">
        <f t="shared" si="32"/>
        <v>25.534489914870058</v>
      </c>
      <c r="X50" s="56">
        <f t="shared" si="32"/>
        <v>25.279145015721358</v>
      </c>
      <c r="Y50" s="56">
        <f t="shared" si="32"/>
        <v>25.026353565564143</v>
      </c>
      <c r="Z50" s="56">
        <f t="shared" si="32"/>
        <v>24.776090029908502</v>
      </c>
      <c r="AA50" s="56">
        <f t="shared" si="32"/>
        <v>24.528329129609414</v>
      </c>
      <c r="AB50" s="56">
        <f t="shared" si="32"/>
        <v>24.28304583831332</v>
      </c>
      <c r="AC50" s="56">
        <f t="shared" si="32"/>
        <v>24.04021537993019</v>
      </c>
      <c r="AD50" s="56">
        <f t="shared" si="32"/>
        <v>23.799813226130887</v>
      </c>
      <c r="AE50" s="56">
        <f t="shared" si="32"/>
        <v>23.56181509386958</v>
      </c>
      <c r="AF50" s="56">
        <f t="shared" si="32"/>
        <v>23.326196942930885</v>
      </c>
      <c r="AG50" s="56">
        <f t="shared" si="32"/>
        <v>23.092934973501574</v>
      </c>
      <c r="AH50" s="56">
        <f t="shared" si="32"/>
        <v>22.862005623766557</v>
      </c>
      <c r="AI50" s="56">
        <f t="shared" si="32"/>
        <v>22.63338556752889</v>
      </c>
      <c r="AJ50" s="56">
        <f>AI30</f>
        <v>22.407051711853605</v>
      </c>
    </row>
  </sheetData>
  <mergeCells count="20">
    <mergeCell ref="B34:C34"/>
    <mergeCell ref="F34:G34"/>
    <mergeCell ref="B35:C35"/>
    <mergeCell ref="F35:G35"/>
    <mergeCell ref="B32:C32"/>
    <mergeCell ref="F32:G32"/>
    <mergeCell ref="B33:C33"/>
    <mergeCell ref="F33:G33"/>
    <mergeCell ref="AJ6:AJ8"/>
    <mergeCell ref="AJ9:AJ11"/>
    <mergeCell ref="AJ12:AJ14"/>
    <mergeCell ref="AJ15:AJ17"/>
    <mergeCell ref="D39:D42"/>
    <mergeCell ref="D43:D46"/>
    <mergeCell ref="D47:D50"/>
    <mergeCell ref="AJ19:AJ21"/>
    <mergeCell ref="AJ22:AJ24"/>
    <mergeCell ref="AJ25:AJ27"/>
    <mergeCell ref="AJ28:AJ30"/>
    <mergeCell ref="D19:D30"/>
  </mergeCells>
  <conditionalFormatting sqref="D6:AI17">
    <cfRule type="cellIs" priority="1" dxfId="55" operator="lessThan" stopIfTrue="1">
      <formula>4</formula>
    </cfRule>
    <cfRule type="cellIs" priority="2" dxfId="56" operator="greaterThan" stopIfTrue="1">
      <formula>4</formula>
    </cfRule>
    <cfRule type="cellIs" priority="3" dxfId="0" operator="equal" stopIfTrue="1">
      <formula>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16" sqref="Q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8" sqref="E4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53" sqref="I5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0" sqref="G5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54" sqref="J5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6" sqref="O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5" sqref="P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OERTLI THERMIQUE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FPD</dc:creator>
  <cp:keywords/>
  <dc:description/>
  <cp:lastModifiedBy>obs</cp:lastModifiedBy>
  <cp:lastPrinted>2007-03-22T08:38:51Z</cp:lastPrinted>
  <dcterms:created xsi:type="dcterms:W3CDTF">2000-11-30T11:54:42Z</dcterms:created>
  <dcterms:modified xsi:type="dcterms:W3CDTF">2007-03-22T08:39:16Z</dcterms:modified>
  <cp:category/>
  <cp:version/>
  <cp:contentType/>
  <cp:contentStatus/>
</cp:coreProperties>
</file>